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610" tabRatio="772" firstSheet="3" activeTab="28"/>
  </bookViews>
  <sheets>
    <sheet name="Sheet1" sheetId="49" r:id="rId1"/>
    <sheet name="X1" sheetId="44" r:id="rId2"/>
    <sheet name="X2" sheetId="45" r:id="rId3"/>
    <sheet name="F1" sheetId="1" r:id="rId4"/>
    <sheet name="F2" sheetId="2" r:id="rId5"/>
    <sheet name="F3" sheetId="43" r:id="rId6"/>
    <sheet name="F4" sheetId="3" r:id="rId7"/>
    <sheet name="F5" sheetId="5" r:id="rId8"/>
    <sheet name="S1" sheetId="46" r:id="rId9"/>
    <sheet name="S2" sheetId="7" r:id="rId10"/>
    <sheet name="S2 (ა)" sheetId="30" r:id="rId11"/>
    <sheet name="S3" sheetId="32" r:id="rId12"/>
    <sheet name="S4" sheetId="9" r:id="rId13"/>
    <sheet name="S5" sheetId="10" r:id="rId14"/>
    <sheet name="S6" sheetId="41" r:id="rId15"/>
    <sheet name="S7" sheetId="34" r:id="rId16"/>
    <sheet name="S8" sheetId="39" r:id="rId17"/>
    <sheet name="S9" sheetId="40" r:id="rId18"/>
    <sheet name="S10" sheetId="16" r:id="rId19"/>
    <sheet name="S11" sheetId="17" r:id="rId20"/>
    <sheet name="S12" sheetId="18" r:id="rId21"/>
    <sheet name="S13" sheetId="42" r:id="rId22"/>
    <sheet name="S14" sheetId="20" r:id="rId23"/>
    <sheet name="S15" sheetId="21" r:id="rId24"/>
    <sheet name="S16" sheetId="22" r:id="rId25"/>
    <sheet name="S17" sheetId="23" r:id="rId26"/>
    <sheet name="S18" sheetId="24" r:id="rId27"/>
    <sheet name="S19" sheetId="25" r:id="rId28"/>
    <sheet name="S20" sheetId="26" r:id="rId29"/>
    <sheet name="S21" sheetId="27" r:id="rId30"/>
    <sheet name="S22" sheetId="48" r:id="rId31"/>
    <sheet name="შემოწმებები" sheetId="47" r:id="rId32"/>
  </sheets>
  <definedNames>
    <definedName name="_Hlk85057994" localSheetId="8">'S1'!$B$12</definedName>
    <definedName name="_Toc38314996" localSheetId="3">'F1'!#REF!</definedName>
    <definedName name="_xlnm.Print_Area" localSheetId="21">'S13'!$B$1:$D$41</definedName>
  </definedNames>
  <calcPr calcId="162913"/>
</workbook>
</file>

<file path=xl/calcChain.xml><?xml version="1.0" encoding="utf-8"?>
<calcChain xmlns="http://schemas.openxmlformats.org/spreadsheetml/2006/main">
  <c r="D13" i="27" l="1"/>
  <c r="E13" i="27"/>
  <c r="F13" i="27"/>
  <c r="F29" i="27" s="1"/>
  <c r="E29" i="27"/>
  <c r="D29" i="27"/>
  <c r="D25" i="27"/>
  <c r="E25" i="27"/>
  <c r="F25" i="27"/>
  <c r="F24" i="27"/>
  <c r="E22" i="27"/>
  <c r="D21" i="27"/>
  <c r="D20" i="27"/>
  <c r="D19" i="27"/>
  <c r="D18" i="27"/>
  <c r="D17" i="27"/>
  <c r="D16" i="27"/>
  <c r="D15" i="27"/>
  <c r="E10" i="27"/>
  <c r="D9" i="27"/>
  <c r="D8" i="27"/>
  <c r="D7" i="27"/>
  <c r="E34" i="23"/>
  <c r="C88" i="48"/>
  <c r="C84" i="48"/>
  <c r="C81" i="48"/>
  <c r="C80" i="48"/>
  <c r="C79" i="48"/>
  <c r="C71" i="48"/>
  <c r="C70" i="48"/>
  <c r="C69" i="48"/>
  <c r="C68" i="48"/>
  <c r="C67" i="48"/>
  <c r="C66" i="48"/>
  <c r="C65" i="48"/>
  <c r="C64" i="48"/>
  <c r="C63" i="48"/>
  <c r="C61" i="48"/>
  <c r="C60" i="48"/>
  <c r="C56" i="48"/>
  <c r="C52" i="48"/>
  <c r="C49" i="48"/>
  <c r="C48" i="48"/>
  <c r="C46" i="48"/>
  <c r="C42" i="48"/>
  <c r="C36" i="48"/>
  <c r="C33" i="48"/>
  <c r="C31" i="48"/>
  <c r="C12" i="48"/>
  <c r="C11" i="48"/>
  <c r="C22" i="26" l="1"/>
  <c r="C20" i="26"/>
  <c r="C15" i="26"/>
  <c r="C13" i="26"/>
  <c r="I14" i="17" l="1"/>
  <c r="I15" i="17"/>
  <c r="I16" i="17"/>
  <c r="I17" i="17"/>
  <c r="I18" i="17"/>
  <c r="I19" i="17"/>
  <c r="I13" i="17"/>
  <c r="I10" i="17"/>
  <c r="J10" i="17" s="1"/>
  <c r="I11" i="17"/>
  <c r="I9" i="17"/>
  <c r="G10" i="17"/>
  <c r="G11" i="17"/>
  <c r="J11" i="17" s="1"/>
  <c r="G13" i="17"/>
  <c r="G14" i="17"/>
  <c r="G15" i="17"/>
  <c r="G16" i="17"/>
  <c r="J16" i="17" s="1"/>
  <c r="G17" i="17"/>
  <c r="G18" i="17"/>
  <c r="G19" i="17"/>
  <c r="G9" i="17"/>
  <c r="J9" i="17" s="1"/>
  <c r="I15" i="39"/>
  <c r="I17" i="39"/>
  <c r="I18" i="39"/>
  <c r="I19" i="39"/>
  <c r="L19" i="39" s="1"/>
  <c r="I20" i="39"/>
  <c r="I22" i="39"/>
  <c r="I24" i="39"/>
  <c r="L24" i="39" s="1"/>
  <c r="I25" i="39"/>
  <c r="I26" i="39"/>
  <c r="I27" i="39"/>
  <c r="I28" i="39"/>
  <c r="L28" i="39" s="1"/>
  <c r="I14" i="39"/>
  <c r="F12" i="10"/>
  <c r="F13" i="10"/>
  <c r="H13" i="10" s="1"/>
  <c r="F14" i="10"/>
  <c r="F15" i="10"/>
  <c r="F11" i="10"/>
  <c r="F9" i="9"/>
  <c r="F10" i="9"/>
  <c r="F11" i="9"/>
  <c r="F12" i="9"/>
  <c r="H12" i="9"/>
  <c r="F13" i="9"/>
  <c r="F14" i="9"/>
  <c r="F15" i="9"/>
  <c r="F12" i="30"/>
  <c r="H12" i="30" s="1"/>
  <c r="F13" i="30"/>
  <c r="F14" i="30"/>
  <c r="F15" i="30"/>
  <c r="H15" i="30" s="1"/>
  <c r="F17" i="30"/>
  <c r="F18" i="30"/>
  <c r="F20" i="30"/>
  <c r="F22" i="30"/>
  <c r="H22" i="30" s="1"/>
  <c r="F23" i="30"/>
  <c r="H23" i="30" s="1"/>
  <c r="F24" i="30"/>
  <c r="F25" i="30"/>
  <c r="F26" i="30"/>
  <c r="H26" i="30" s="1"/>
  <c r="F27" i="30"/>
  <c r="H27" i="30" s="1"/>
  <c r="F28" i="30"/>
  <c r="F30" i="30"/>
  <c r="H30" i="30" s="1"/>
  <c r="F31" i="30"/>
  <c r="H31" i="30" s="1"/>
  <c r="F32" i="30"/>
  <c r="F33" i="30"/>
  <c r="F34" i="30"/>
  <c r="H34" i="30" s="1"/>
  <c r="F35" i="30"/>
  <c r="H35" i="30"/>
  <c r="F36" i="30"/>
  <c r="F37" i="30"/>
  <c r="H37" i="30" s="1"/>
  <c r="F38" i="30"/>
  <c r="F39" i="30"/>
  <c r="H39" i="30"/>
  <c r="F40" i="30"/>
  <c r="H40" i="30" s="1"/>
  <c r="F41" i="30"/>
  <c r="F42" i="30"/>
  <c r="F43" i="30"/>
  <c r="H43" i="30" s="1"/>
  <c r="F44" i="30"/>
  <c r="H44" i="30" s="1"/>
  <c r="C26" i="21"/>
  <c r="E26" i="21" s="1"/>
  <c r="D26" i="21"/>
  <c r="F28" i="22"/>
  <c r="F17" i="22"/>
  <c r="G17" i="2" s="1"/>
  <c r="D53" i="42"/>
  <c r="C53" i="42"/>
  <c r="D47" i="42"/>
  <c r="C47" i="42"/>
  <c r="H64" i="43"/>
  <c r="I64" i="43" s="1"/>
  <c r="I63" i="43" s="1"/>
  <c r="G64" i="43"/>
  <c r="G63" i="43" s="1"/>
  <c r="F64" i="43"/>
  <c r="F63" i="43" s="1"/>
  <c r="H63" i="43"/>
  <c r="E63" i="43"/>
  <c r="D63" i="43"/>
  <c r="H58" i="43"/>
  <c r="G58" i="43"/>
  <c r="E58" i="43"/>
  <c r="D58" i="43"/>
  <c r="H52" i="43"/>
  <c r="H56" i="43"/>
  <c r="G52" i="43"/>
  <c r="G56" i="43"/>
  <c r="E52" i="43"/>
  <c r="E56" i="43"/>
  <c r="D52" i="43"/>
  <c r="D56" i="43"/>
  <c r="I66" i="43"/>
  <c r="I65" i="43"/>
  <c r="I62" i="43"/>
  <c r="I61" i="43"/>
  <c r="I60" i="43"/>
  <c r="I59" i="43"/>
  <c r="I55" i="43"/>
  <c r="I54" i="43"/>
  <c r="I52" i="43" s="1"/>
  <c r="I53" i="43"/>
  <c r="I51" i="43"/>
  <c r="I50" i="43"/>
  <c r="I49" i="43"/>
  <c r="I48" i="43"/>
  <c r="I47" i="43"/>
  <c r="I46" i="43"/>
  <c r="I45" i="43"/>
  <c r="I44" i="43"/>
  <c r="I43" i="43"/>
  <c r="F66" i="43"/>
  <c r="F65" i="43"/>
  <c r="F62" i="43"/>
  <c r="F61" i="43"/>
  <c r="F60" i="43"/>
  <c r="F59" i="43"/>
  <c r="F55" i="43"/>
  <c r="F54" i="43"/>
  <c r="F53" i="43"/>
  <c r="F51" i="43"/>
  <c r="F50" i="43"/>
  <c r="F49" i="43"/>
  <c r="F48" i="43"/>
  <c r="F47" i="43"/>
  <c r="F46" i="43"/>
  <c r="F45" i="43"/>
  <c r="F44" i="43"/>
  <c r="F43" i="43"/>
  <c r="H41" i="43"/>
  <c r="G41" i="43"/>
  <c r="E41" i="43"/>
  <c r="D41" i="43"/>
  <c r="I40" i="43"/>
  <c r="I39" i="43"/>
  <c r="I38" i="43"/>
  <c r="I37" i="43"/>
  <c r="I36" i="43"/>
  <c r="I35" i="43"/>
  <c r="I34" i="43"/>
  <c r="I33" i="43"/>
  <c r="I32" i="43"/>
  <c r="I31" i="43"/>
  <c r="I30" i="43"/>
  <c r="I29" i="43"/>
  <c r="I28" i="43"/>
  <c r="I27" i="43"/>
  <c r="I41" i="43" s="1"/>
  <c r="I26" i="43"/>
  <c r="F40" i="43"/>
  <c r="F39" i="43"/>
  <c r="F38" i="43"/>
  <c r="F37" i="43"/>
  <c r="F36" i="43"/>
  <c r="F35" i="43"/>
  <c r="F34" i="43"/>
  <c r="F33" i="43"/>
  <c r="F32" i="43"/>
  <c r="F31" i="43"/>
  <c r="F30" i="43"/>
  <c r="F29" i="43"/>
  <c r="F28" i="43"/>
  <c r="F27" i="43"/>
  <c r="F26" i="43"/>
  <c r="I23" i="43"/>
  <c r="I22" i="43"/>
  <c r="I21" i="43"/>
  <c r="I20" i="43"/>
  <c r="I19" i="43"/>
  <c r="I18" i="43"/>
  <c r="I16" i="43"/>
  <c r="I15" i="43"/>
  <c r="I14" i="43"/>
  <c r="I13" i="43"/>
  <c r="I12" i="43"/>
  <c r="I11" i="43"/>
  <c r="I10" i="43"/>
  <c r="I9" i="43"/>
  <c r="I8" i="43"/>
  <c r="F23" i="43"/>
  <c r="F22" i="43"/>
  <c r="C24" i="26" s="1"/>
  <c r="F21" i="43"/>
  <c r="F20" i="43"/>
  <c r="F19" i="43"/>
  <c r="F18" i="43"/>
  <c r="F16" i="43"/>
  <c r="F15" i="43"/>
  <c r="F14" i="43"/>
  <c r="F13" i="43"/>
  <c r="F12" i="43"/>
  <c r="C25" i="26" s="1"/>
  <c r="F11" i="43"/>
  <c r="F10" i="43"/>
  <c r="F9" i="43"/>
  <c r="F8" i="43"/>
  <c r="H7" i="43"/>
  <c r="G7" i="43"/>
  <c r="G24" i="43" s="1"/>
  <c r="G57" i="43" s="1"/>
  <c r="E7" i="43"/>
  <c r="D7" i="43"/>
  <c r="F7" i="43" s="1"/>
  <c r="G13" i="32"/>
  <c r="F21" i="32"/>
  <c r="H21" i="32" s="1"/>
  <c r="F13" i="32"/>
  <c r="H14" i="32"/>
  <c r="H15" i="32"/>
  <c r="I22" i="41"/>
  <c r="G31" i="2"/>
  <c r="E29" i="2"/>
  <c r="D29" i="2"/>
  <c r="F26" i="21"/>
  <c r="G29" i="2" s="1"/>
  <c r="D28" i="22"/>
  <c r="E31" i="2" s="1"/>
  <c r="C28" i="22"/>
  <c r="D31" i="2" s="1"/>
  <c r="E27" i="22"/>
  <c r="E26" i="22"/>
  <c r="E25" i="22"/>
  <c r="E24" i="22"/>
  <c r="E23" i="22"/>
  <c r="E22" i="22"/>
  <c r="E21" i="22"/>
  <c r="E20" i="22"/>
  <c r="E19" i="22"/>
  <c r="D17" i="22"/>
  <c r="C17" i="22"/>
  <c r="E16" i="22"/>
  <c r="E15" i="22"/>
  <c r="E14" i="22"/>
  <c r="E13" i="22"/>
  <c r="E12" i="22"/>
  <c r="E11" i="22"/>
  <c r="E10" i="22"/>
  <c r="E9" i="22"/>
  <c r="E8" i="22"/>
  <c r="H15" i="17"/>
  <c r="J14" i="17"/>
  <c r="J13" i="17"/>
  <c r="E23" i="27"/>
  <c r="C24" i="27"/>
  <c r="C23" i="27"/>
  <c r="C22" i="27"/>
  <c r="C21" i="27"/>
  <c r="C20" i="27"/>
  <c r="C19" i="27"/>
  <c r="C18" i="27"/>
  <c r="C17" i="27"/>
  <c r="C16" i="27"/>
  <c r="C25" i="27" s="1"/>
  <c r="C15" i="27"/>
  <c r="C12" i="27"/>
  <c r="C11" i="27"/>
  <c r="C10" i="27"/>
  <c r="C9" i="27"/>
  <c r="C8" i="27"/>
  <c r="C7" i="27"/>
  <c r="D83" i="48"/>
  <c r="D92" i="48" s="1"/>
  <c r="C83" i="48"/>
  <c r="D62" i="48"/>
  <c r="D74" i="48" s="1"/>
  <c r="C62" i="48"/>
  <c r="C74" i="48" s="1"/>
  <c r="D50" i="48"/>
  <c r="C50" i="48"/>
  <c r="D40" i="48"/>
  <c r="C40" i="48"/>
  <c r="D30" i="48"/>
  <c r="C30" i="48"/>
  <c r="D26" i="48"/>
  <c r="C26" i="48"/>
  <c r="D19" i="48"/>
  <c r="C19" i="48"/>
  <c r="D14" i="48"/>
  <c r="C14" i="48"/>
  <c r="D7" i="48"/>
  <c r="C7" i="48"/>
  <c r="G17" i="41"/>
  <c r="I20" i="41"/>
  <c r="I19" i="41"/>
  <c r="J19" i="41" s="1"/>
  <c r="I17" i="41"/>
  <c r="I12" i="41"/>
  <c r="I13" i="41"/>
  <c r="I14" i="41"/>
  <c r="I15" i="41"/>
  <c r="I11" i="41"/>
  <c r="H20" i="41"/>
  <c r="H22" i="41"/>
  <c r="H19" i="41"/>
  <c r="H17" i="41"/>
  <c r="H12" i="41"/>
  <c r="H13" i="41"/>
  <c r="J13" i="41" s="1"/>
  <c r="H14" i="41"/>
  <c r="H11" i="41"/>
  <c r="G22" i="41"/>
  <c r="G20" i="41"/>
  <c r="G19" i="41"/>
  <c r="G12" i="41"/>
  <c r="G13" i="41"/>
  <c r="G14" i="41"/>
  <c r="G15" i="41"/>
  <c r="G11" i="41"/>
  <c r="F20" i="41"/>
  <c r="F21" i="41"/>
  <c r="F22" i="41"/>
  <c r="F19" i="41"/>
  <c r="F19" i="23"/>
  <c r="D19" i="23"/>
  <c r="E26" i="2" s="1"/>
  <c r="C19" i="23"/>
  <c r="F16" i="23"/>
  <c r="D16" i="23"/>
  <c r="C16" i="23"/>
  <c r="H28" i="18"/>
  <c r="G28" i="18"/>
  <c r="F28" i="18"/>
  <c r="E28" i="18"/>
  <c r="D28" i="18"/>
  <c r="C28" i="18"/>
  <c r="F13" i="17"/>
  <c r="H75" i="40"/>
  <c r="I75" i="40" s="1"/>
  <c r="H74" i="40"/>
  <c r="I74" i="40"/>
  <c r="H73" i="40"/>
  <c r="I73" i="40" s="1"/>
  <c r="H72" i="40"/>
  <c r="I72" i="40"/>
  <c r="H71" i="40"/>
  <c r="I71" i="40" s="1"/>
  <c r="H69" i="40"/>
  <c r="I69" i="40"/>
  <c r="H68" i="40"/>
  <c r="I68" i="40" s="1"/>
  <c r="H67" i="40"/>
  <c r="I67" i="40"/>
  <c r="H66" i="40"/>
  <c r="I66" i="40" s="1"/>
  <c r="H65" i="40"/>
  <c r="I65" i="40"/>
  <c r="I59" i="40"/>
  <c r="H59" i="40"/>
  <c r="G59" i="40"/>
  <c r="F59" i="40"/>
  <c r="E59" i="40"/>
  <c r="D59" i="40"/>
  <c r="C58" i="40"/>
  <c r="C57" i="40"/>
  <c r="C56" i="40"/>
  <c r="C55" i="40"/>
  <c r="I49" i="40"/>
  <c r="H49" i="40"/>
  <c r="G49" i="40"/>
  <c r="F49" i="40"/>
  <c r="C49" i="40"/>
  <c r="E49" i="40"/>
  <c r="D49" i="40"/>
  <c r="C48" i="40"/>
  <c r="C47" i="40"/>
  <c r="C46" i="40"/>
  <c r="C45" i="40"/>
  <c r="I36" i="40"/>
  <c r="H36" i="40"/>
  <c r="G36" i="40"/>
  <c r="F36" i="40"/>
  <c r="E36" i="40"/>
  <c r="E39" i="40" s="1"/>
  <c r="D36" i="40"/>
  <c r="C36" i="40"/>
  <c r="I33" i="40"/>
  <c r="I39" i="40"/>
  <c r="H33" i="40"/>
  <c r="H39" i="40" s="1"/>
  <c r="G33" i="40"/>
  <c r="G39" i="40"/>
  <c r="F33" i="40"/>
  <c r="F39" i="40" s="1"/>
  <c r="E33" i="40"/>
  <c r="D33" i="40"/>
  <c r="D39" i="40" s="1"/>
  <c r="C33" i="40"/>
  <c r="C39" i="40"/>
  <c r="I24" i="40"/>
  <c r="H24" i="40"/>
  <c r="G24" i="40"/>
  <c r="E24" i="40"/>
  <c r="D24" i="40"/>
  <c r="C24" i="40"/>
  <c r="J23" i="40"/>
  <c r="J22" i="40"/>
  <c r="J21" i="40"/>
  <c r="J20" i="40"/>
  <c r="J19" i="40"/>
  <c r="J18" i="40"/>
  <c r="J17" i="40"/>
  <c r="F23" i="40"/>
  <c r="F22" i="40"/>
  <c r="F21" i="40"/>
  <c r="F20" i="40"/>
  <c r="F19" i="40"/>
  <c r="F18" i="40"/>
  <c r="F24" i="40"/>
  <c r="F17" i="40"/>
  <c r="I42" i="34"/>
  <c r="I41" i="34"/>
  <c r="I40" i="34"/>
  <c r="I39" i="34"/>
  <c r="I38" i="34"/>
  <c r="E50" i="10"/>
  <c r="D50" i="10"/>
  <c r="C50" i="10"/>
  <c r="G29" i="3"/>
  <c r="G36" i="3"/>
  <c r="E46" i="1" s="1"/>
  <c r="F29" i="3"/>
  <c r="F36" i="3" s="1"/>
  <c r="F11" i="3"/>
  <c r="E29" i="3"/>
  <c r="E36" i="3"/>
  <c r="E45" i="1" s="1"/>
  <c r="D29" i="3"/>
  <c r="D36" i="3" s="1"/>
  <c r="G28" i="2"/>
  <c r="G27" i="2"/>
  <c r="H20" i="30"/>
  <c r="F11" i="30"/>
  <c r="H15" i="9"/>
  <c r="H14" i="9"/>
  <c r="H13" i="9"/>
  <c r="H11" i="9"/>
  <c r="H10" i="9"/>
  <c r="H9" i="9"/>
  <c r="E15" i="9"/>
  <c r="E14" i="9"/>
  <c r="E13" i="9"/>
  <c r="E12" i="9"/>
  <c r="E11" i="9"/>
  <c r="E10" i="9"/>
  <c r="E9" i="9"/>
  <c r="I62" i="41"/>
  <c r="I61" i="41"/>
  <c r="I60" i="41"/>
  <c r="I59" i="41"/>
  <c r="I58" i="41"/>
  <c r="I56" i="41" s="1"/>
  <c r="I57" i="41"/>
  <c r="I55" i="41"/>
  <c r="I54" i="41"/>
  <c r="I53" i="41"/>
  <c r="I50" i="41" s="1"/>
  <c r="I52" i="41"/>
  <c r="I51" i="41"/>
  <c r="S49" i="39"/>
  <c r="S48" i="39"/>
  <c r="S44" i="39" s="1"/>
  <c r="S50" i="39" s="1"/>
  <c r="S47" i="39"/>
  <c r="S46" i="39"/>
  <c r="S45" i="39"/>
  <c r="S41" i="39"/>
  <c r="S40" i="39"/>
  <c r="S39" i="39"/>
  <c r="S38" i="39"/>
  <c r="S36" i="39"/>
  <c r="S35" i="39"/>
  <c r="Q73" i="39"/>
  <c r="Q72" i="39"/>
  <c r="Q71" i="39"/>
  <c r="Q70" i="39"/>
  <c r="Q69" i="39"/>
  <c r="Q68" i="39" s="1"/>
  <c r="Q74" i="39" s="1"/>
  <c r="Q65" i="39"/>
  <c r="Q64" i="39"/>
  <c r="Q63" i="39"/>
  <c r="Q62" i="39"/>
  <c r="Q60" i="39"/>
  <c r="Q59" i="39"/>
  <c r="I73" i="39"/>
  <c r="I72" i="39"/>
  <c r="I71" i="39"/>
  <c r="I70" i="39"/>
  <c r="I69" i="39"/>
  <c r="I68" i="39" s="1"/>
  <c r="I74" i="39" s="1"/>
  <c r="I65" i="39"/>
  <c r="I64" i="39"/>
  <c r="I63" i="39"/>
  <c r="I61" i="39" s="1"/>
  <c r="I62" i="39"/>
  <c r="I60" i="39"/>
  <c r="I59" i="39"/>
  <c r="Q54" i="17"/>
  <c r="Q53" i="17"/>
  <c r="Q52" i="17"/>
  <c r="Q51" i="17"/>
  <c r="Q50" i="17"/>
  <c r="Q49" i="17"/>
  <c r="Q48" i="17"/>
  <c r="Q47" i="17" s="1"/>
  <c r="Q55" i="17" s="1"/>
  <c r="Q46" i="17"/>
  <c r="Q45" i="17"/>
  <c r="Q44" i="17"/>
  <c r="I54" i="17"/>
  <c r="I53" i="17"/>
  <c r="I52" i="17"/>
  <c r="I51" i="17"/>
  <c r="I50" i="17"/>
  <c r="I47" i="17" s="1"/>
  <c r="I49" i="17"/>
  <c r="I48" i="17"/>
  <c r="I46" i="17"/>
  <c r="I45" i="17"/>
  <c r="I44" i="17"/>
  <c r="H123" i="30"/>
  <c r="D12" i="25"/>
  <c r="C12" i="25"/>
  <c r="E17" i="24"/>
  <c r="E16" i="24"/>
  <c r="E15" i="24"/>
  <c r="F14" i="24"/>
  <c r="F18" i="24" s="1"/>
  <c r="G32" i="2" s="1"/>
  <c r="D14" i="24"/>
  <c r="D18" i="24"/>
  <c r="E32" i="2" s="1"/>
  <c r="C14" i="24"/>
  <c r="C18" i="24" s="1"/>
  <c r="D32" i="2" s="1"/>
  <c r="E11" i="24"/>
  <c r="E10" i="24"/>
  <c r="E8" i="24" s="1"/>
  <c r="E12" i="24" s="1"/>
  <c r="C17" i="26" s="1"/>
  <c r="E9" i="24"/>
  <c r="F8" i="24"/>
  <c r="F12" i="24" s="1"/>
  <c r="G18" i="2" s="1"/>
  <c r="D8" i="24"/>
  <c r="D12" i="24" s="1"/>
  <c r="E18" i="2" s="1"/>
  <c r="C8" i="24"/>
  <c r="C12" i="24" s="1"/>
  <c r="D18" i="2" s="1"/>
  <c r="F18" i="2" s="1"/>
  <c r="E68" i="23"/>
  <c r="E67" i="23"/>
  <c r="E65" i="23"/>
  <c r="E66" i="23"/>
  <c r="F65" i="23"/>
  <c r="D65" i="23"/>
  <c r="C65" i="23"/>
  <c r="C69" i="23" s="1"/>
  <c r="D24" i="2" s="1"/>
  <c r="F24" i="2" s="1"/>
  <c r="E64" i="23"/>
  <c r="E63" i="23"/>
  <c r="E62" i="23" s="1"/>
  <c r="F62" i="23"/>
  <c r="F69" i="23" s="1"/>
  <c r="G24" i="2" s="1"/>
  <c r="D62" i="23"/>
  <c r="D69" i="23" s="1"/>
  <c r="E24" i="2" s="1"/>
  <c r="C62" i="23"/>
  <c r="K57" i="23"/>
  <c r="H57" i="23"/>
  <c r="E57" i="23"/>
  <c r="K56" i="23"/>
  <c r="H56" i="23"/>
  <c r="E56" i="23"/>
  <c r="E55" i="23" s="1"/>
  <c r="J55" i="23"/>
  <c r="I55" i="23"/>
  <c r="I52" i="23"/>
  <c r="G55" i="23"/>
  <c r="G52" i="23" s="1"/>
  <c r="F55" i="23"/>
  <c r="F52" i="23" s="1"/>
  <c r="D55" i="23"/>
  <c r="D52" i="23" s="1"/>
  <c r="C55" i="23"/>
  <c r="K54" i="23"/>
  <c r="H54" i="23"/>
  <c r="E54" i="23"/>
  <c r="K53" i="23"/>
  <c r="H53" i="23"/>
  <c r="E53" i="23"/>
  <c r="J52" i="23"/>
  <c r="C52" i="23"/>
  <c r="K51" i="23"/>
  <c r="H51" i="23"/>
  <c r="E51" i="23"/>
  <c r="K50" i="23"/>
  <c r="K49" i="23" s="1"/>
  <c r="H50" i="23"/>
  <c r="E50" i="23"/>
  <c r="J49" i="23"/>
  <c r="J46" i="23" s="1"/>
  <c r="I49" i="23"/>
  <c r="I46" i="23" s="1"/>
  <c r="I58" i="23" s="1"/>
  <c r="H49" i="23"/>
  <c r="G49" i="23"/>
  <c r="G46" i="23" s="1"/>
  <c r="G58" i="23" s="1"/>
  <c r="F49" i="23"/>
  <c r="F46" i="23"/>
  <c r="E49" i="23"/>
  <c r="D49" i="23"/>
  <c r="D46" i="23" s="1"/>
  <c r="D58" i="23" s="1"/>
  <c r="C49" i="23"/>
  <c r="C46" i="23" s="1"/>
  <c r="C58" i="23" s="1"/>
  <c r="K48" i="23"/>
  <c r="H48" i="23"/>
  <c r="E48" i="23"/>
  <c r="K47" i="23"/>
  <c r="K46" i="23" s="1"/>
  <c r="H47" i="23"/>
  <c r="H46" i="23" s="1"/>
  <c r="E47" i="23"/>
  <c r="E46" i="23"/>
  <c r="E58" i="23" s="1"/>
  <c r="D23" i="2" s="1"/>
  <c r="E38" i="23"/>
  <c r="E37" i="23"/>
  <c r="E36" i="23"/>
  <c r="E35" i="23"/>
  <c r="E33" i="23"/>
  <c r="E32" i="23"/>
  <c r="E31" i="23"/>
  <c r="E30" i="23"/>
  <c r="F30" i="23"/>
  <c r="D30" i="23"/>
  <c r="C30" i="23"/>
  <c r="E29" i="23"/>
  <c r="E28" i="23"/>
  <c r="F27" i="23"/>
  <c r="F26" i="23" s="1"/>
  <c r="F23" i="23" s="1"/>
  <c r="F39" i="23" s="1"/>
  <c r="D27" i="23"/>
  <c r="D26" i="23" s="1"/>
  <c r="C27" i="23"/>
  <c r="C26" i="23" s="1"/>
  <c r="E25" i="23"/>
  <c r="E24" i="23"/>
  <c r="E22" i="23"/>
  <c r="E21" i="23"/>
  <c r="E20" i="23"/>
  <c r="E18" i="23"/>
  <c r="C10" i="26" s="1"/>
  <c r="E17" i="23"/>
  <c r="E15" i="23"/>
  <c r="E14" i="23"/>
  <c r="E13" i="23"/>
  <c r="E12" i="23"/>
  <c r="E11" i="23"/>
  <c r="E30" i="21"/>
  <c r="E29" i="21"/>
  <c r="E28" i="21"/>
  <c r="E27" i="21"/>
  <c r="E18" i="21"/>
  <c r="E17" i="21"/>
  <c r="E16" i="21" s="1"/>
  <c r="F16" i="21"/>
  <c r="D16" i="21"/>
  <c r="E14" i="2" s="1"/>
  <c r="C16" i="21"/>
  <c r="E15" i="21"/>
  <c r="E13" i="21" s="1"/>
  <c r="E14" i="21"/>
  <c r="F13" i="21"/>
  <c r="D13" i="21"/>
  <c r="C13" i="21"/>
  <c r="C19" i="21" s="1"/>
  <c r="E12" i="21"/>
  <c r="E11" i="21"/>
  <c r="E10" i="21"/>
  <c r="F9" i="21"/>
  <c r="F19" i="21" s="1"/>
  <c r="D9" i="21"/>
  <c r="C9" i="21"/>
  <c r="E48" i="20"/>
  <c r="E47" i="20"/>
  <c r="F46" i="20"/>
  <c r="D46" i="20"/>
  <c r="C46" i="20"/>
  <c r="E45" i="20"/>
  <c r="E44" i="20"/>
  <c r="F43" i="20"/>
  <c r="D43" i="20"/>
  <c r="E12" i="2" s="1"/>
  <c r="C43" i="20"/>
  <c r="D12" i="2" s="1"/>
  <c r="E42" i="20"/>
  <c r="K36" i="20"/>
  <c r="K34" i="20" s="1"/>
  <c r="H36" i="20"/>
  <c r="E36" i="20"/>
  <c r="K35" i="20"/>
  <c r="H35" i="20"/>
  <c r="H34" i="20" s="1"/>
  <c r="E35" i="20"/>
  <c r="E34" i="20"/>
  <c r="E31" i="20" s="1"/>
  <c r="J34" i="20"/>
  <c r="I34" i="20"/>
  <c r="G34" i="20"/>
  <c r="F34" i="20"/>
  <c r="D31" i="20"/>
  <c r="C34" i="20"/>
  <c r="C31" i="20" s="1"/>
  <c r="K33" i="20"/>
  <c r="H33" i="20"/>
  <c r="E33" i="20"/>
  <c r="K32" i="20"/>
  <c r="H32" i="20"/>
  <c r="H31" i="20" s="1"/>
  <c r="E32" i="20"/>
  <c r="J31" i="20"/>
  <c r="I31" i="20"/>
  <c r="G31" i="20"/>
  <c r="F31" i="20"/>
  <c r="K30" i="20"/>
  <c r="H30" i="20"/>
  <c r="E30" i="20"/>
  <c r="K29" i="20"/>
  <c r="H29" i="20"/>
  <c r="H28" i="20" s="1"/>
  <c r="E29" i="20"/>
  <c r="J28" i="20"/>
  <c r="J25" i="20"/>
  <c r="J37" i="20" s="1"/>
  <c r="I28" i="20"/>
  <c r="G28" i="20"/>
  <c r="G25" i="20" s="1"/>
  <c r="G37" i="20" s="1"/>
  <c r="F28" i="20"/>
  <c r="F25" i="20" s="1"/>
  <c r="F37" i="20" s="1"/>
  <c r="D28" i="20"/>
  <c r="C28" i="20"/>
  <c r="C25" i="20" s="1"/>
  <c r="C37" i="20" s="1"/>
  <c r="K27" i="20"/>
  <c r="H27" i="20"/>
  <c r="E27" i="20"/>
  <c r="K26" i="20"/>
  <c r="H26" i="20"/>
  <c r="E26" i="20"/>
  <c r="I25" i="20"/>
  <c r="I37" i="20" s="1"/>
  <c r="D25" i="20"/>
  <c r="D37" i="20" s="1"/>
  <c r="D17" i="20"/>
  <c r="G8" i="2" s="1"/>
  <c r="C17" i="20"/>
  <c r="D8" i="2" s="1"/>
  <c r="I34" i="42"/>
  <c r="I33" i="42"/>
  <c r="I32" i="42"/>
  <c r="H31" i="42"/>
  <c r="G31" i="42"/>
  <c r="F31" i="42"/>
  <c r="E31" i="42"/>
  <c r="D31" i="42"/>
  <c r="C31" i="42"/>
  <c r="I30" i="42"/>
  <c r="I29" i="42"/>
  <c r="I28" i="42"/>
  <c r="H27" i="42"/>
  <c r="G27" i="42"/>
  <c r="F27" i="42"/>
  <c r="E27" i="42"/>
  <c r="I27" i="42" s="1"/>
  <c r="D32" i="1" s="1"/>
  <c r="D27" i="42"/>
  <c r="C27" i="42"/>
  <c r="I26" i="42"/>
  <c r="I25" i="42"/>
  <c r="I24" i="42"/>
  <c r="I23" i="42"/>
  <c r="I22" i="42"/>
  <c r="I21" i="42"/>
  <c r="H20" i="42"/>
  <c r="G20" i="42"/>
  <c r="G18" i="42" s="1"/>
  <c r="G17" i="42" s="1"/>
  <c r="F20" i="42"/>
  <c r="F18" i="42" s="1"/>
  <c r="I18" i="42" s="1"/>
  <c r="E20" i="42"/>
  <c r="D20" i="42"/>
  <c r="D18" i="42" s="1"/>
  <c r="D17" i="42" s="1"/>
  <c r="C20" i="42"/>
  <c r="C18" i="42" s="1"/>
  <c r="C17" i="42" s="1"/>
  <c r="I19" i="42"/>
  <c r="H18" i="42"/>
  <c r="H17" i="42" s="1"/>
  <c r="I16" i="42"/>
  <c r="I15" i="42"/>
  <c r="I14" i="42"/>
  <c r="I13" i="42"/>
  <c r="I12" i="42"/>
  <c r="I11" i="42"/>
  <c r="I10" i="42"/>
  <c r="I9" i="42"/>
  <c r="H8" i="42"/>
  <c r="G8" i="42"/>
  <c r="F8" i="42"/>
  <c r="I8" i="42" s="1"/>
  <c r="E8" i="42"/>
  <c r="D8" i="42"/>
  <c r="C8" i="42"/>
  <c r="I33" i="18"/>
  <c r="I31" i="18" s="1"/>
  <c r="D35" i="1" s="1"/>
  <c r="I32" i="18"/>
  <c r="H31" i="18"/>
  <c r="G31" i="18"/>
  <c r="F31" i="18"/>
  <c r="E31" i="18"/>
  <c r="D31" i="18"/>
  <c r="C31" i="18"/>
  <c r="I30" i="18"/>
  <c r="I29" i="18"/>
  <c r="I28" i="18" s="1"/>
  <c r="I27" i="18"/>
  <c r="I26" i="18"/>
  <c r="I25" i="18" s="1"/>
  <c r="D36" i="1" s="1"/>
  <c r="H25" i="18"/>
  <c r="G25" i="18"/>
  <c r="F25" i="18"/>
  <c r="E25" i="18"/>
  <c r="D25" i="18"/>
  <c r="C25" i="18"/>
  <c r="I23" i="18"/>
  <c r="I22" i="18"/>
  <c r="H21" i="18"/>
  <c r="G21" i="18"/>
  <c r="F21" i="18"/>
  <c r="E21" i="18"/>
  <c r="D21" i="18"/>
  <c r="I21" i="18" s="1"/>
  <c r="C21" i="18"/>
  <c r="I20" i="18"/>
  <c r="I19" i="18"/>
  <c r="H18" i="18"/>
  <c r="G18" i="18"/>
  <c r="F18" i="18"/>
  <c r="E18" i="18"/>
  <c r="D18" i="18"/>
  <c r="C18" i="18"/>
  <c r="I17" i="18"/>
  <c r="I16" i="18"/>
  <c r="I15" i="18"/>
  <c r="I14" i="18"/>
  <c r="H13" i="18"/>
  <c r="G13" i="18"/>
  <c r="F13" i="18"/>
  <c r="E13" i="18"/>
  <c r="D13" i="18"/>
  <c r="I13" i="18" s="1"/>
  <c r="C13" i="18"/>
  <c r="I12" i="18"/>
  <c r="I11" i="18"/>
  <c r="H10" i="18"/>
  <c r="G10" i="18"/>
  <c r="F10" i="18"/>
  <c r="E10" i="18"/>
  <c r="D10" i="18"/>
  <c r="C10" i="18"/>
  <c r="P47" i="17"/>
  <c r="P55" i="17" s="1"/>
  <c r="O47" i="17"/>
  <c r="O55" i="17" s="1"/>
  <c r="N47" i="17"/>
  <c r="N55" i="17" s="1"/>
  <c r="M47" i="17"/>
  <c r="M55" i="17" s="1"/>
  <c r="L47" i="17"/>
  <c r="L55" i="17" s="1"/>
  <c r="K47" i="17"/>
  <c r="K55" i="17" s="1"/>
  <c r="J47" i="17"/>
  <c r="J55" i="17" s="1"/>
  <c r="H47" i="17"/>
  <c r="H55" i="17" s="1"/>
  <c r="G47" i="17"/>
  <c r="G55" i="17" s="1"/>
  <c r="F47" i="17"/>
  <c r="F55" i="17" s="1"/>
  <c r="E47" i="17"/>
  <c r="E55" i="17" s="1"/>
  <c r="D47" i="17"/>
  <c r="D55" i="17" s="1"/>
  <c r="C47" i="17"/>
  <c r="C55" i="17" s="1"/>
  <c r="T35" i="17"/>
  <c r="T34" i="17"/>
  <c r="T33" i="17"/>
  <c r="T32" i="17"/>
  <c r="T31" i="17"/>
  <c r="T30" i="17"/>
  <c r="T29" i="17"/>
  <c r="T28" i="17" s="1"/>
  <c r="S28" i="17"/>
  <c r="S36" i="17" s="1"/>
  <c r="R28" i="17"/>
  <c r="R36" i="17"/>
  <c r="Q28" i="17"/>
  <c r="Q36" i="17" s="1"/>
  <c r="P28" i="17"/>
  <c r="P36" i="17"/>
  <c r="O28" i="17"/>
  <c r="O36" i="17" s="1"/>
  <c r="N28" i="17"/>
  <c r="N36" i="17"/>
  <c r="M28" i="17"/>
  <c r="M36" i="17" s="1"/>
  <c r="L28" i="17"/>
  <c r="L36" i="17"/>
  <c r="K28" i="17"/>
  <c r="K36" i="17" s="1"/>
  <c r="J28" i="17"/>
  <c r="J36" i="17"/>
  <c r="I28" i="17"/>
  <c r="I36" i="17" s="1"/>
  <c r="H28" i="17"/>
  <c r="H36" i="17"/>
  <c r="G28" i="17"/>
  <c r="G36" i="17" s="1"/>
  <c r="F28" i="17"/>
  <c r="F36" i="17"/>
  <c r="E28" i="17"/>
  <c r="E36" i="17" s="1"/>
  <c r="D28" i="17"/>
  <c r="G12" i="17" s="1"/>
  <c r="D36" i="17"/>
  <c r="G20" i="17" s="1"/>
  <c r="C28" i="17"/>
  <c r="C36" i="17" s="1"/>
  <c r="T27" i="17"/>
  <c r="T26" i="17"/>
  <c r="T25" i="17"/>
  <c r="J19" i="17"/>
  <c r="F19" i="17"/>
  <c r="J18" i="17"/>
  <c r="F18" i="17"/>
  <c r="F17" i="17"/>
  <c r="F16" i="17"/>
  <c r="F15" i="17"/>
  <c r="F14" i="17"/>
  <c r="F12" i="17" s="1"/>
  <c r="F20" i="17" s="1"/>
  <c r="D21" i="1" s="1"/>
  <c r="E12" i="17"/>
  <c r="E20" i="17" s="1"/>
  <c r="D12" i="17"/>
  <c r="D20" i="17" s="1"/>
  <c r="C12" i="17"/>
  <c r="C20" i="17" s="1"/>
  <c r="F11" i="17"/>
  <c r="F10" i="17"/>
  <c r="F9" i="17"/>
  <c r="G27" i="16"/>
  <c r="G26" i="16"/>
  <c r="F26" i="16"/>
  <c r="E26" i="16"/>
  <c r="D26" i="16"/>
  <c r="C26" i="16"/>
  <c r="G24" i="16"/>
  <c r="G23" i="16" s="1"/>
  <c r="F23" i="16"/>
  <c r="E23" i="16"/>
  <c r="D23" i="16"/>
  <c r="C23" i="16"/>
  <c r="I16" i="16"/>
  <c r="H16" i="16"/>
  <c r="G16" i="16"/>
  <c r="E16" i="16"/>
  <c r="D16" i="16"/>
  <c r="C16" i="16"/>
  <c r="J15" i="16"/>
  <c r="F15" i="16"/>
  <c r="J14" i="16"/>
  <c r="F14" i="16"/>
  <c r="J13" i="16"/>
  <c r="F13" i="16"/>
  <c r="J12" i="16"/>
  <c r="F12" i="16"/>
  <c r="J11" i="16"/>
  <c r="F11" i="16"/>
  <c r="J10" i="16"/>
  <c r="J16" i="16"/>
  <c r="F10" i="16"/>
  <c r="J9" i="16"/>
  <c r="F9" i="16"/>
  <c r="P68" i="39"/>
  <c r="P74" i="39"/>
  <c r="O68" i="39"/>
  <c r="O74" i="39" s="1"/>
  <c r="N68" i="39"/>
  <c r="N74" i="39"/>
  <c r="M68" i="39"/>
  <c r="M74" i="39" s="1"/>
  <c r="L68" i="39"/>
  <c r="L74" i="39"/>
  <c r="K68" i="39"/>
  <c r="K74" i="39" s="1"/>
  <c r="J68" i="39"/>
  <c r="J74" i="39"/>
  <c r="H68" i="39"/>
  <c r="H74" i="39" s="1"/>
  <c r="G68" i="39"/>
  <c r="G74" i="39"/>
  <c r="F68" i="39"/>
  <c r="F74" i="39" s="1"/>
  <c r="E68" i="39"/>
  <c r="E74" i="39"/>
  <c r="D68" i="39"/>
  <c r="D74" i="39" s="1"/>
  <c r="C68" i="39"/>
  <c r="C74" i="39"/>
  <c r="P61" i="39"/>
  <c r="P66" i="39" s="1"/>
  <c r="O61" i="39"/>
  <c r="O66" i="39" s="1"/>
  <c r="N61" i="39"/>
  <c r="N66" i="39" s="1"/>
  <c r="M61" i="39"/>
  <c r="M66" i="39" s="1"/>
  <c r="L61" i="39"/>
  <c r="L66" i="39" s="1"/>
  <c r="K61" i="39"/>
  <c r="K66" i="39" s="1"/>
  <c r="J61" i="39"/>
  <c r="J66" i="39" s="1"/>
  <c r="H61" i="39"/>
  <c r="H66" i="39" s="1"/>
  <c r="G61" i="39"/>
  <c r="G66" i="39"/>
  <c r="F61" i="39"/>
  <c r="F66" i="39" s="1"/>
  <c r="E61" i="39"/>
  <c r="E66" i="39"/>
  <c r="D61" i="39"/>
  <c r="D66" i="39" s="1"/>
  <c r="C61" i="39"/>
  <c r="C66" i="39" s="1"/>
  <c r="I50" i="39"/>
  <c r="R44" i="39"/>
  <c r="R50" i="39" s="1"/>
  <c r="Q44" i="39"/>
  <c r="Q50" i="39"/>
  <c r="P44" i="39"/>
  <c r="P50" i="39" s="1"/>
  <c r="O44" i="39"/>
  <c r="O50" i="39"/>
  <c r="N44" i="39"/>
  <c r="N50" i="39" s="1"/>
  <c r="M44" i="39"/>
  <c r="M50" i="39"/>
  <c r="L44" i="39"/>
  <c r="L50" i="39" s="1"/>
  <c r="K44" i="39"/>
  <c r="K50" i="39"/>
  <c r="J44" i="39"/>
  <c r="J50" i="39" s="1"/>
  <c r="I44" i="39"/>
  <c r="H44" i="39"/>
  <c r="H50" i="39"/>
  <c r="G44" i="39"/>
  <c r="G50" i="39" s="1"/>
  <c r="F44" i="39"/>
  <c r="F50" i="39"/>
  <c r="E44" i="39"/>
  <c r="E50" i="39" s="1"/>
  <c r="D44" i="39"/>
  <c r="I23" i="39" s="1"/>
  <c r="L23" i="39" s="1"/>
  <c r="D50" i="39"/>
  <c r="I29" i="39" s="1"/>
  <c r="C44" i="39"/>
  <c r="C50" i="39" s="1"/>
  <c r="R37" i="39"/>
  <c r="R42" i="39" s="1"/>
  <c r="Q37" i="39"/>
  <c r="Q42" i="39" s="1"/>
  <c r="P37" i="39"/>
  <c r="P42" i="39"/>
  <c r="O37" i="39"/>
  <c r="O42" i="39" s="1"/>
  <c r="N37" i="39"/>
  <c r="N42" i="39"/>
  <c r="M37" i="39"/>
  <c r="M42" i="39" s="1"/>
  <c r="L37" i="39"/>
  <c r="L42" i="39"/>
  <c r="K37" i="39"/>
  <c r="K42" i="39" s="1"/>
  <c r="J37" i="39"/>
  <c r="J42" i="39" s="1"/>
  <c r="I37" i="39"/>
  <c r="I42" i="39" s="1"/>
  <c r="H37" i="39"/>
  <c r="H42" i="39" s="1"/>
  <c r="G37" i="39"/>
  <c r="G42" i="39" s="1"/>
  <c r="F37" i="39"/>
  <c r="F42" i="39" s="1"/>
  <c r="E37" i="39"/>
  <c r="E42" i="39"/>
  <c r="D37" i="39"/>
  <c r="I16" i="39" s="1"/>
  <c r="C37" i="39"/>
  <c r="C42" i="39" s="1"/>
  <c r="K29" i="39"/>
  <c r="J29" i="39"/>
  <c r="G29" i="39"/>
  <c r="F29" i="39"/>
  <c r="E29" i="39"/>
  <c r="H28" i="39"/>
  <c r="L27" i="39"/>
  <c r="H27" i="39"/>
  <c r="L26" i="39"/>
  <c r="H26" i="39"/>
  <c r="L25" i="39"/>
  <c r="H25" i="39"/>
  <c r="H24" i="39"/>
  <c r="H23" i="39"/>
  <c r="H29" i="39" s="1"/>
  <c r="L20" i="39"/>
  <c r="H20" i="39"/>
  <c r="H19" i="39"/>
  <c r="L18" i="39"/>
  <c r="H18" i="39"/>
  <c r="L17" i="39"/>
  <c r="H17" i="39"/>
  <c r="H16" i="39" s="1"/>
  <c r="K16" i="39"/>
  <c r="K21" i="39" s="1"/>
  <c r="J16" i="39"/>
  <c r="J21" i="39"/>
  <c r="G16" i="39"/>
  <c r="G21" i="39" s="1"/>
  <c r="F16" i="39"/>
  <c r="F21" i="39"/>
  <c r="E16" i="39"/>
  <c r="E21" i="39" s="1"/>
  <c r="L15" i="39"/>
  <c r="H15" i="39"/>
  <c r="L14" i="39"/>
  <c r="H14" i="39"/>
  <c r="P43" i="34"/>
  <c r="O43" i="34"/>
  <c r="N43" i="34"/>
  <c r="M43" i="34"/>
  <c r="L43" i="34"/>
  <c r="K43" i="34"/>
  <c r="J43" i="34"/>
  <c r="H43" i="34"/>
  <c r="G43" i="34"/>
  <c r="F43" i="34"/>
  <c r="E43" i="34"/>
  <c r="D43" i="34"/>
  <c r="I43" i="34" s="1"/>
  <c r="C43" i="34"/>
  <c r="Q42" i="34"/>
  <c r="Q41" i="34"/>
  <c r="Q40" i="34"/>
  <c r="Q39" i="34"/>
  <c r="Q38" i="34"/>
  <c r="Q43" i="34" s="1"/>
  <c r="R30" i="34"/>
  <c r="Q30" i="34"/>
  <c r="P30" i="34"/>
  <c r="O30" i="34"/>
  <c r="N30" i="34"/>
  <c r="M30" i="34"/>
  <c r="L30" i="34"/>
  <c r="K30" i="34"/>
  <c r="J30" i="34"/>
  <c r="I30" i="34"/>
  <c r="H30" i="34"/>
  <c r="G30" i="34"/>
  <c r="F30" i="34"/>
  <c r="E30" i="34"/>
  <c r="D30" i="34"/>
  <c r="C30" i="34"/>
  <c r="S29" i="34"/>
  <c r="S28" i="34"/>
  <c r="S27" i="34"/>
  <c r="S26" i="34"/>
  <c r="S25" i="34"/>
  <c r="S30" i="34" s="1"/>
  <c r="I20" i="34"/>
  <c r="H20" i="34"/>
  <c r="G20" i="34"/>
  <c r="E20" i="34"/>
  <c r="D20" i="34"/>
  <c r="C20" i="34"/>
  <c r="J19" i="34"/>
  <c r="F19" i="34"/>
  <c r="J18" i="34"/>
  <c r="F18" i="34"/>
  <c r="J17" i="34"/>
  <c r="F17" i="34"/>
  <c r="J16" i="34"/>
  <c r="F16" i="34"/>
  <c r="J15" i="34"/>
  <c r="J20" i="34" s="1"/>
  <c r="E17" i="1" s="1"/>
  <c r="F15" i="34"/>
  <c r="Q62" i="41"/>
  <c r="Q61" i="41"/>
  <c r="Q60" i="41"/>
  <c r="Q59" i="41"/>
  <c r="P58" i="41"/>
  <c r="O58" i="41"/>
  <c r="O56" i="41" s="1"/>
  <c r="N58" i="41"/>
  <c r="N56" i="41" s="1"/>
  <c r="N63" i="41" s="1"/>
  <c r="M58" i="41"/>
  <c r="M56" i="41"/>
  <c r="L58" i="41"/>
  <c r="L56" i="41" s="1"/>
  <c r="K58" i="41"/>
  <c r="K56" i="41" s="1"/>
  <c r="J58" i="41"/>
  <c r="J56" i="41" s="1"/>
  <c r="H58" i="41"/>
  <c r="G58" i="41"/>
  <c r="G56" i="41" s="1"/>
  <c r="F58" i="41"/>
  <c r="F56" i="41" s="1"/>
  <c r="E58" i="41"/>
  <c r="E56" i="41" s="1"/>
  <c r="D58" i="41"/>
  <c r="D56" i="41" s="1"/>
  <c r="C58" i="41"/>
  <c r="C56" i="41" s="1"/>
  <c r="Q57" i="41"/>
  <c r="P56" i="41"/>
  <c r="H56" i="41"/>
  <c r="Q55" i="41"/>
  <c r="Q54" i="41"/>
  <c r="Q53" i="41"/>
  <c r="Q50" i="41" s="1"/>
  <c r="Q52" i="41"/>
  <c r="Q51" i="41"/>
  <c r="P50" i="41"/>
  <c r="P63" i="41"/>
  <c r="O50" i="41"/>
  <c r="N50" i="41"/>
  <c r="M50" i="41"/>
  <c r="M63" i="41" s="1"/>
  <c r="L50" i="41"/>
  <c r="K50" i="41"/>
  <c r="J50" i="41"/>
  <c r="H50" i="41"/>
  <c r="H63" i="41"/>
  <c r="G50" i="41"/>
  <c r="F50" i="41"/>
  <c r="E50" i="41"/>
  <c r="D50" i="41"/>
  <c r="C50" i="41"/>
  <c r="S41" i="41"/>
  <c r="S40" i="41"/>
  <c r="S39" i="41"/>
  <c r="S38" i="41"/>
  <c r="R37" i="41"/>
  <c r="R35" i="41" s="1"/>
  <c r="Q37" i="41"/>
  <c r="Q35" i="41" s="1"/>
  <c r="P37" i="41"/>
  <c r="P35" i="41" s="1"/>
  <c r="O37" i="41"/>
  <c r="O35" i="41"/>
  <c r="N37" i="41"/>
  <c r="N35" i="41" s="1"/>
  <c r="M37" i="41"/>
  <c r="L37" i="41"/>
  <c r="L35" i="41"/>
  <c r="K37" i="41"/>
  <c r="K35" i="41" s="1"/>
  <c r="J37" i="41"/>
  <c r="I37" i="41"/>
  <c r="I35" i="41" s="1"/>
  <c r="H37" i="41"/>
  <c r="H35" i="41" s="1"/>
  <c r="G37" i="41"/>
  <c r="G35" i="41"/>
  <c r="F37" i="41"/>
  <c r="F35" i="41" s="1"/>
  <c r="F42" i="41" s="1"/>
  <c r="E37" i="41"/>
  <c r="E35" i="41" s="1"/>
  <c r="D37" i="41"/>
  <c r="D35" i="41" s="1"/>
  <c r="S36" i="41"/>
  <c r="M35" i="41"/>
  <c r="J35" i="41"/>
  <c r="S34" i="41"/>
  <c r="S33" i="41"/>
  <c r="S32" i="41"/>
  <c r="S31" i="41"/>
  <c r="S30" i="41"/>
  <c r="S29" i="41" s="1"/>
  <c r="R29" i="41"/>
  <c r="Q29" i="41"/>
  <c r="Q42" i="41" s="1"/>
  <c r="P29" i="41"/>
  <c r="O29" i="41"/>
  <c r="O42" i="41" s="1"/>
  <c r="N29" i="41"/>
  <c r="M29" i="41"/>
  <c r="M42" i="41" s="1"/>
  <c r="L29" i="41"/>
  <c r="L42" i="41" s="1"/>
  <c r="K29" i="41"/>
  <c r="J29" i="41"/>
  <c r="J42" i="41" s="1"/>
  <c r="I29" i="41"/>
  <c r="H29" i="41"/>
  <c r="H42" i="41" s="1"/>
  <c r="G29" i="41"/>
  <c r="F29" i="41"/>
  <c r="E29" i="41"/>
  <c r="D29" i="41"/>
  <c r="C29" i="41"/>
  <c r="J21" i="41"/>
  <c r="H18" i="41"/>
  <c r="H16" i="41"/>
  <c r="E18" i="41"/>
  <c r="E16" i="41" s="1"/>
  <c r="D18" i="41"/>
  <c r="D16" i="41"/>
  <c r="D23" i="41"/>
  <c r="C18" i="41"/>
  <c r="C16" i="41" s="1"/>
  <c r="C23" i="41" s="1"/>
  <c r="J17" i="41"/>
  <c r="F17" i="41"/>
  <c r="J15" i="41"/>
  <c r="F15" i="41"/>
  <c r="F14" i="41"/>
  <c r="F13" i="41"/>
  <c r="J12" i="41"/>
  <c r="F12" i="41"/>
  <c r="J11" i="41"/>
  <c r="F11" i="41"/>
  <c r="I10" i="41"/>
  <c r="E10" i="41"/>
  <c r="D10" i="41"/>
  <c r="C10" i="41"/>
  <c r="F52" i="10"/>
  <c r="F51" i="10"/>
  <c r="F50" i="10" s="1"/>
  <c r="D43" i="10"/>
  <c r="C43" i="10"/>
  <c r="G38" i="10"/>
  <c r="F38" i="10"/>
  <c r="E38" i="10"/>
  <c r="D38" i="10"/>
  <c r="C38" i="10"/>
  <c r="H37" i="10"/>
  <c r="H36" i="10"/>
  <c r="H35" i="10"/>
  <c r="H38" i="10"/>
  <c r="H34" i="10"/>
  <c r="H33" i="10"/>
  <c r="N27" i="10"/>
  <c r="M27" i="10"/>
  <c r="L27" i="10"/>
  <c r="K27" i="10"/>
  <c r="J27" i="10"/>
  <c r="I27" i="10"/>
  <c r="H27" i="10"/>
  <c r="G27" i="10"/>
  <c r="F27" i="10"/>
  <c r="E27" i="10"/>
  <c r="D27" i="10"/>
  <c r="F16" i="10" s="1"/>
  <c r="C27" i="10"/>
  <c r="O26" i="10"/>
  <c r="O25" i="10"/>
  <c r="O24" i="10"/>
  <c r="O23" i="10"/>
  <c r="G16" i="10"/>
  <c r="D16" i="10"/>
  <c r="C16" i="10"/>
  <c r="H15" i="10"/>
  <c r="E15" i="10"/>
  <c r="H14" i="10"/>
  <c r="E14" i="10"/>
  <c r="E13" i="10"/>
  <c r="H12" i="10"/>
  <c r="E12" i="10"/>
  <c r="H11" i="10"/>
  <c r="E11" i="10"/>
  <c r="H44" i="9"/>
  <c r="H43" i="9"/>
  <c r="H42" i="9"/>
  <c r="H41" i="9"/>
  <c r="H40" i="9"/>
  <c r="H39" i="9"/>
  <c r="H38" i="9"/>
  <c r="G37" i="9"/>
  <c r="G45" i="9"/>
  <c r="F37" i="9"/>
  <c r="F45" i="9" s="1"/>
  <c r="E37" i="9"/>
  <c r="E45" i="9"/>
  <c r="D37" i="9"/>
  <c r="D45" i="9" s="1"/>
  <c r="C37" i="9"/>
  <c r="C45" i="9" s="1"/>
  <c r="G30" i="9"/>
  <c r="G29" i="9"/>
  <c r="G28" i="9"/>
  <c r="G27" i="9"/>
  <c r="G26" i="9"/>
  <c r="G25" i="9"/>
  <c r="G24" i="9"/>
  <c r="F23" i="9"/>
  <c r="F31" i="9" s="1"/>
  <c r="E23" i="9"/>
  <c r="E31" i="9"/>
  <c r="D23" i="9"/>
  <c r="F8" i="9" s="1"/>
  <c r="C23" i="9"/>
  <c r="C31" i="9" s="1"/>
  <c r="G8" i="9"/>
  <c r="G16" i="9" s="1"/>
  <c r="D8" i="9"/>
  <c r="D16" i="9" s="1"/>
  <c r="C8" i="9"/>
  <c r="C16" i="9" s="1"/>
  <c r="J60" i="32"/>
  <c r="J59" i="32"/>
  <c r="J58" i="32"/>
  <c r="J57" i="32"/>
  <c r="J56" i="32"/>
  <c r="J55" i="32"/>
  <c r="J54" i="32"/>
  <c r="J53" i="32"/>
  <c r="J52" i="32"/>
  <c r="J51" i="32"/>
  <c r="I50" i="32"/>
  <c r="I61" i="32" s="1"/>
  <c r="H50" i="32"/>
  <c r="H61" i="32"/>
  <c r="G50" i="32"/>
  <c r="G61" i="32" s="1"/>
  <c r="F50" i="32"/>
  <c r="E50" i="32"/>
  <c r="D50" i="32"/>
  <c r="D61" i="32" s="1"/>
  <c r="C50" i="32"/>
  <c r="C61" i="32" s="1"/>
  <c r="F39" i="32"/>
  <c r="V38" i="32"/>
  <c r="V37" i="32"/>
  <c r="V36" i="32"/>
  <c r="V35" i="32"/>
  <c r="V34" i="32"/>
  <c r="V33" i="32"/>
  <c r="V32" i="32"/>
  <c r="C16" i="32" s="1"/>
  <c r="V31" i="32"/>
  <c r="V30" i="32"/>
  <c r="V29" i="32"/>
  <c r="U28" i="32"/>
  <c r="U39" i="32"/>
  <c r="T28" i="32"/>
  <c r="T39" i="32" s="1"/>
  <c r="S28" i="32"/>
  <c r="S39" i="32" s="1"/>
  <c r="R28" i="32"/>
  <c r="R39" i="32" s="1"/>
  <c r="Q28" i="32"/>
  <c r="Q39" i="32" s="1"/>
  <c r="P28" i="32"/>
  <c r="P39" i="32"/>
  <c r="O28" i="32"/>
  <c r="O39" i="32" s="1"/>
  <c r="N28" i="32"/>
  <c r="N39" i="32" s="1"/>
  <c r="M28" i="32"/>
  <c r="M39" i="32" s="1"/>
  <c r="L28" i="32"/>
  <c r="L39" i="32" s="1"/>
  <c r="K28" i="32"/>
  <c r="K39" i="32" s="1"/>
  <c r="J28" i="32"/>
  <c r="J39" i="32" s="1"/>
  <c r="I28" i="32"/>
  <c r="I39" i="32" s="1"/>
  <c r="H28" i="32"/>
  <c r="H39" i="32"/>
  <c r="G28" i="32"/>
  <c r="G39" i="32" s="1"/>
  <c r="B13" i="47" s="1"/>
  <c r="F28" i="32"/>
  <c r="E28" i="32"/>
  <c r="E39" i="32"/>
  <c r="D28" i="32"/>
  <c r="D39" i="32" s="1"/>
  <c r="C28" i="32"/>
  <c r="C39" i="32" s="1"/>
  <c r="V27" i="32"/>
  <c r="H22" i="32"/>
  <c r="E22" i="32"/>
  <c r="E21" i="32"/>
  <c r="H20" i="32"/>
  <c r="E20" i="32"/>
  <c r="H19" i="32"/>
  <c r="E19" i="32"/>
  <c r="H18" i="32"/>
  <c r="E18" i="32"/>
  <c r="H17" i="32"/>
  <c r="E17" i="32"/>
  <c r="G16" i="32"/>
  <c r="F16" i="32"/>
  <c r="H16" i="32" s="1"/>
  <c r="D16" i="32"/>
  <c r="D12" i="32" s="1"/>
  <c r="D23" i="32" s="1"/>
  <c r="E15" i="32"/>
  <c r="E14" i="32"/>
  <c r="E13" i="32"/>
  <c r="H11" i="32"/>
  <c r="E11" i="32"/>
  <c r="H122" i="30"/>
  <c r="H121" i="30"/>
  <c r="H120" i="30"/>
  <c r="H119" i="30"/>
  <c r="H118" i="30"/>
  <c r="H117" i="30"/>
  <c r="H116" i="30"/>
  <c r="H115" i="30"/>
  <c r="H114" i="30"/>
  <c r="H113" i="30"/>
  <c r="H112" i="30"/>
  <c r="H111" i="30"/>
  <c r="H110" i="30"/>
  <c r="H109" i="30"/>
  <c r="H108" i="30" s="1"/>
  <c r="G108" i="30"/>
  <c r="F108" i="30"/>
  <c r="E108" i="30"/>
  <c r="D108" i="30"/>
  <c r="C108" i="30"/>
  <c r="H107" i="30"/>
  <c r="H106" i="30"/>
  <c r="H105" i="30"/>
  <c r="H100" i="30" s="1"/>
  <c r="H98" i="30" s="1"/>
  <c r="H124" i="30" s="1"/>
  <c r="H104" i="30"/>
  <c r="H103" i="30"/>
  <c r="H102" i="30"/>
  <c r="H101" i="30"/>
  <c r="G100" i="30"/>
  <c r="G98" i="30"/>
  <c r="G124" i="30"/>
  <c r="F100" i="30"/>
  <c r="F98" i="30" s="1"/>
  <c r="E100" i="30"/>
  <c r="E98" i="30"/>
  <c r="E124" i="30"/>
  <c r="D100" i="30"/>
  <c r="D98" i="30" s="1"/>
  <c r="C100" i="30"/>
  <c r="C98" i="30"/>
  <c r="C124" i="30" s="1"/>
  <c r="H99" i="30"/>
  <c r="F124" i="30"/>
  <c r="G95" i="30"/>
  <c r="F95" i="30"/>
  <c r="E95" i="30"/>
  <c r="D95" i="30"/>
  <c r="C95" i="30"/>
  <c r="H94" i="30"/>
  <c r="H93" i="30"/>
  <c r="H92" i="30"/>
  <c r="H91" i="30"/>
  <c r="H90" i="30"/>
  <c r="G84" i="30"/>
  <c r="G83" i="30"/>
  <c r="G82" i="30"/>
  <c r="G81" i="30"/>
  <c r="G80" i="30"/>
  <c r="G79" i="30"/>
  <c r="G78" i="30"/>
  <c r="G77" i="30"/>
  <c r="G76" i="30"/>
  <c r="G75" i="30"/>
  <c r="G74" i="30"/>
  <c r="G73" i="30"/>
  <c r="G72" i="30"/>
  <c r="G69" i="30" s="1"/>
  <c r="G71" i="30"/>
  <c r="G70" i="30"/>
  <c r="F69" i="30"/>
  <c r="E69" i="30"/>
  <c r="D69" i="30"/>
  <c r="F29" i="30" s="1"/>
  <c r="C69" i="30"/>
  <c r="G68" i="30"/>
  <c r="G67" i="30"/>
  <c r="G66" i="30"/>
  <c r="G65" i="30"/>
  <c r="G64" i="30"/>
  <c r="G63" i="30"/>
  <c r="G62" i="30"/>
  <c r="F61" i="30"/>
  <c r="F59" i="30" s="1"/>
  <c r="F85" i="30" s="1"/>
  <c r="E61" i="30"/>
  <c r="E59" i="30" s="1"/>
  <c r="D61" i="30"/>
  <c r="F21" i="30" s="1"/>
  <c r="C61" i="30"/>
  <c r="C59" i="30" s="1"/>
  <c r="C85" i="30" s="1"/>
  <c r="F56" i="30"/>
  <c r="E56" i="30"/>
  <c r="D56" i="30"/>
  <c r="C56" i="30"/>
  <c r="G55" i="30"/>
  <c r="G54" i="30"/>
  <c r="G53" i="30"/>
  <c r="G56" i="30" s="1"/>
  <c r="G52" i="30"/>
  <c r="G51" i="30"/>
  <c r="E44" i="30"/>
  <c r="E43" i="30"/>
  <c r="H42" i="30"/>
  <c r="E42" i="30"/>
  <c r="H41" i="30"/>
  <c r="E41" i="30"/>
  <c r="E40" i="30"/>
  <c r="E39" i="30"/>
  <c r="H38" i="30"/>
  <c r="E38" i="30"/>
  <c r="E37" i="30"/>
  <c r="H36" i="30"/>
  <c r="E36" i="30"/>
  <c r="E35" i="30"/>
  <c r="E34" i="30"/>
  <c r="H33" i="30"/>
  <c r="E33" i="30"/>
  <c r="H32" i="30"/>
  <c r="E32" i="30"/>
  <c r="E31" i="30"/>
  <c r="E30" i="30"/>
  <c r="G29" i="30"/>
  <c r="D29" i="30"/>
  <c r="C29" i="30"/>
  <c r="H28" i="30"/>
  <c r="E28" i="30"/>
  <c r="E27" i="30"/>
  <c r="E26" i="30"/>
  <c r="H25" i="30"/>
  <c r="E25" i="30"/>
  <c r="H24" i="30"/>
  <c r="E24" i="30"/>
  <c r="E23" i="30"/>
  <c r="E22" i="30"/>
  <c r="G21" i="30"/>
  <c r="D21" i="30"/>
  <c r="D19" i="30"/>
  <c r="C21" i="30"/>
  <c r="C19" i="30" s="1"/>
  <c r="C45" i="30" s="1"/>
  <c r="E20" i="30"/>
  <c r="G19" i="30"/>
  <c r="G45" i="30"/>
  <c r="G16" i="30"/>
  <c r="D16" i="30"/>
  <c r="C16" i="30"/>
  <c r="E15" i="30"/>
  <c r="H14" i="30"/>
  <c r="E14" i="30"/>
  <c r="H13" i="30"/>
  <c r="E13" i="30"/>
  <c r="E12" i="30"/>
  <c r="H11" i="30"/>
  <c r="E11" i="30"/>
  <c r="D35" i="7"/>
  <c r="C35" i="7"/>
  <c r="D24" i="7"/>
  <c r="D29" i="7" s="1"/>
  <c r="C24" i="7"/>
  <c r="C29" i="7" s="1"/>
  <c r="D15" i="7"/>
  <c r="C15" i="7"/>
  <c r="D12" i="7"/>
  <c r="C12" i="7"/>
  <c r="D9" i="7"/>
  <c r="C9" i="7"/>
  <c r="H35" i="3"/>
  <c r="H34" i="3"/>
  <c r="H33" i="3"/>
  <c r="H32" i="3"/>
  <c r="H31" i="3"/>
  <c r="H28" i="3"/>
  <c r="H27" i="3"/>
  <c r="H26" i="3"/>
  <c r="H25" i="3"/>
  <c r="H24" i="3"/>
  <c r="H17" i="3"/>
  <c r="H15" i="3"/>
  <c r="H14" i="3"/>
  <c r="H13" i="3"/>
  <c r="D11" i="3"/>
  <c r="D18" i="3"/>
  <c r="H10" i="3"/>
  <c r="H9" i="3"/>
  <c r="H8" i="3"/>
  <c r="H7" i="3"/>
  <c r="D6" i="3"/>
  <c r="E52" i="23"/>
  <c r="E9" i="21"/>
  <c r="E19" i="21" s="1"/>
  <c r="E18" i="42"/>
  <c r="E17" i="42" s="1"/>
  <c r="T36" i="17"/>
  <c r="G42" i="41"/>
  <c r="K42" i="41"/>
  <c r="I42" i="41"/>
  <c r="F61" i="32"/>
  <c r="E61" i="32"/>
  <c r="J49" i="32"/>
  <c r="H17" i="43"/>
  <c r="G17" i="43"/>
  <c r="E17" i="43"/>
  <c r="E24" i="43"/>
  <c r="E57" i="43" s="1"/>
  <c r="D17" i="43"/>
  <c r="D24" i="43" s="1"/>
  <c r="D57" i="43" s="1"/>
  <c r="G30" i="2"/>
  <c r="E30" i="2"/>
  <c r="D30" i="2"/>
  <c r="E28" i="2"/>
  <c r="D28" i="2"/>
  <c r="E27" i="2"/>
  <c r="D27" i="2"/>
  <c r="G26" i="2"/>
  <c r="D26" i="2"/>
  <c r="G25" i="2"/>
  <c r="G22" i="2"/>
  <c r="E22" i="2"/>
  <c r="D22" i="2"/>
  <c r="G21" i="2"/>
  <c r="E21" i="2"/>
  <c r="D21" i="2"/>
  <c r="E17" i="2"/>
  <c r="D17" i="2"/>
  <c r="F17" i="2" s="1"/>
  <c r="G16" i="2"/>
  <c r="E16" i="2"/>
  <c r="D16" i="2"/>
  <c r="F16" i="2" s="1"/>
  <c r="G15" i="2"/>
  <c r="E15" i="2"/>
  <c r="D15" i="2"/>
  <c r="G13" i="2"/>
  <c r="E13" i="2"/>
  <c r="G10" i="2"/>
  <c r="E10" i="2"/>
  <c r="F10" i="2" s="1"/>
  <c r="D10" i="2"/>
  <c r="F9" i="2"/>
  <c r="E44" i="1"/>
  <c r="D44" i="1"/>
  <c r="E36" i="1"/>
  <c r="E35" i="1"/>
  <c r="E32" i="1"/>
  <c r="E31" i="1"/>
  <c r="E29" i="1"/>
  <c r="D29" i="1"/>
  <c r="E28" i="1"/>
  <c r="E26" i="1"/>
  <c r="D26" i="1"/>
  <c r="G16" i="5"/>
  <c r="G17" i="5"/>
  <c r="G18" i="5"/>
  <c r="G19" i="5"/>
  <c r="G20" i="5"/>
  <c r="G21" i="5"/>
  <c r="G22" i="5"/>
  <c r="G23" i="5"/>
  <c r="G24" i="5"/>
  <c r="G15" i="5"/>
  <c r="G8" i="5"/>
  <c r="G9" i="5"/>
  <c r="G10" i="5"/>
  <c r="G11" i="5"/>
  <c r="G12" i="5"/>
  <c r="G7" i="5"/>
  <c r="D16" i="5"/>
  <c r="D17" i="5"/>
  <c r="D18" i="5"/>
  <c r="D19" i="5"/>
  <c r="D20" i="5"/>
  <c r="D21" i="5"/>
  <c r="D22" i="5"/>
  <c r="D23" i="5"/>
  <c r="D24" i="5"/>
  <c r="D15" i="5"/>
  <c r="E13" i="5"/>
  <c r="D8" i="5"/>
  <c r="D9" i="5"/>
  <c r="D10" i="5"/>
  <c r="D11" i="5"/>
  <c r="D12" i="5"/>
  <c r="D7" i="5"/>
  <c r="F25" i="5"/>
  <c r="F13" i="5"/>
  <c r="E25" i="5"/>
  <c r="F17" i="42"/>
  <c r="I17" i="42" s="1"/>
  <c r="D31" i="1" s="1"/>
  <c r="C13" i="27"/>
  <c r="C26" i="27" s="1"/>
  <c r="G26" i="27" s="1"/>
  <c r="G28" i="27" s="1"/>
  <c r="F12" i="32"/>
  <c r="I55" i="17"/>
  <c r="G12" i="2"/>
  <c r="F49" i="20"/>
  <c r="C37" i="41"/>
  <c r="C35" i="41" s="1"/>
  <c r="C42" i="41" s="1"/>
  <c r="H10" i="41"/>
  <c r="H23" i="41"/>
  <c r="I18" i="41"/>
  <c r="I16" i="41" s="1"/>
  <c r="I7" i="43"/>
  <c r="F17" i="43"/>
  <c r="F24" i="43" s="1"/>
  <c r="J14" i="41"/>
  <c r="F8" i="2"/>
  <c r="C8" i="7"/>
  <c r="C22" i="7" s="1"/>
  <c r="E16" i="10"/>
  <c r="D15" i="1"/>
  <c r="J58" i="23"/>
  <c r="E27" i="1"/>
  <c r="I20" i="42"/>
  <c r="D13" i="2"/>
  <c r="C49" i="20"/>
  <c r="D23" i="23"/>
  <c r="D39" i="23"/>
  <c r="E25" i="2"/>
  <c r="I56" i="43"/>
  <c r="J63" i="41"/>
  <c r="D19" i="21"/>
  <c r="F41" i="43"/>
  <c r="F63" i="41"/>
  <c r="I18" i="18"/>
  <c r="G14" i="2"/>
  <c r="H55" i="23"/>
  <c r="H52" i="23" s="1"/>
  <c r="H58" i="23" s="1"/>
  <c r="E23" i="2" s="1"/>
  <c r="J10" i="41"/>
  <c r="H29" i="3"/>
  <c r="H36" i="3" s="1"/>
  <c r="E11" i="3"/>
  <c r="E14" i="24"/>
  <c r="E18" i="24"/>
  <c r="C12" i="26" s="1"/>
  <c r="L29" i="39"/>
  <c r="H16" i="10"/>
  <c r="E15" i="1" s="1"/>
  <c r="C92" i="48" l="1"/>
  <c r="C57" i="48"/>
  <c r="J50" i="32"/>
  <c r="G12" i="32"/>
  <c r="G23" i="32" s="1"/>
  <c r="V28" i="32"/>
  <c r="V39" i="32" s="1"/>
  <c r="C21" i="26" s="1"/>
  <c r="H13" i="32"/>
  <c r="H29" i="30"/>
  <c r="I63" i="41"/>
  <c r="C23" i="23"/>
  <c r="C39" i="23" s="1"/>
  <c r="D25" i="2"/>
  <c r="F25" i="2" s="1"/>
  <c r="F23" i="2"/>
  <c r="D27" i="1"/>
  <c r="D25" i="5"/>
  <c r="E28" i="20"/>
  <c r="E25" i="20" s="1"/>
  <c r="E37" i="20" s="1"/>
  <c r="D11" i="2" s="1"/>
  <c r="H12" i="17"/>
  <c r="H20" i="17" s="1"/>
  <c r="J15" i="17"/>
  <c r="J12" i="17" s="1"/>
  <c r="J20" i="17" s="1"/>
  <c r="E21" i="1" s="1"/>
  <c r="F23" i="32"/>
  <c r="E37" i="1"/>
  <c r="E20" i="1"/>
  <c r="G6" i="3"/>
  <c r="I23" i="41"/>
  <c r="B15" i="47"/>
  <c r="P42" i="41"/>
  <c r="L63" i="41"/>
  <c r="F16" i="16"/>
  <c r="C9" i="26"/>
  <c r="E16" i="23"/>
  <c r="J24" i="40"/>
  <c r="C37" i="48"/>
  <c r="I24" i="43"/>
  <c r="I57" i="43" s="1"/>
  <c r="F20" i="34"/>
  <c r="D17" i="1" s="1"/>
  <c r="I12" i="17"/>
  <c r="I20" i="17" s="1"/>
  <c r="J17" i="17"/>
  <c r="E16" i="30"/>
  <c r="D9" i="1" s="1"/>
  <c r="F13" i="2"/>
  <c r="C36" i="7"/>
  <c r="D8" i="1" s="1"/>
  <c r="D124" i="30"/>
  <c r="H21" i="39"/>
  <c r="D18" i="1" s="1"/>
  <c r="I31" i="42"/>
  <c r="D40" i="1" s="1"/>
  <c r="E40" i="1"/>
  <c r="E69" i="23"/>
  <c r="Q66" i="39"/>
  <c r="D38" i="1"/>
  <c r="D19" i="1"/>
  <c r="C59" i="40"/>
  <c r="J20" i="41"/>
  <c r="J18" i="41" s="1"/>
  <c r="J16" i="41" s="1"/>
  <c r="J23" i="41" s="1"/>
  <c r="E16" i="1" s="1"/>
  <c r="G18" i="41"/>
  <c r="G16" i="41" s="1"/>
  <c r="D37" i="48"/>
  <c r="D57" i="48"/>
  <c r="F52" i="43"/>
  <c r="F56" i="43" s="1"/>
  <c r="F57" i="43" s="1"/>
  <c r="G13" i="5"/>
  <c r="E33" i="1"/>
  <c r="F27" i="2"/>
  <c r="F30" i="2"/>
  <c r="H16" i="30"/>
  <c r="E9" i="1" s="1"/>
  <c r="E21" i="30"/>
  <c r="E19" i="30" s="1"/>
  <c r="E29" i="30"/>
  <c r="E85" i="30"/>
  <c r="F10" i="41"/>
  <c r="E42" i="41"/>
  <c r="D42" i="41"/>
  <c r="D63" i="41"/>
  <c r="L16" i="39"/>
  <c r="L21" i="39" s="1"/>
  <c r="E18" i="1" s="1"/>
  <c r="D14" i="2"/>
  <c r="K55" i="23"/>
  <c r="K52" i="23" s="1"/>
  <c r="K58" i="23" s="1"/>
  <c r="G23" i="2" s="1"/>
  <c r="G33" i="2" s="1"/>
  <c r="E8" i="9"/>
  <c r="E16" i="9" s="1"/>
  <c r="D12" i="1" s="1"/>
  <c r="H8" i="9"/>
  <c r="H16" i="9" s="1"/>
  <c r="E12" i="1" s="1"/>
  <c r="F18" i="41"/>
  <c r="F16" i="41" s="1"/>
  <c r="J22" i="41"/>
  <c r="E17" i="22"/>
  <c r="C16" i="26" s="1"/>
  <c r="E28" i="22"/>
  <c r="C11" i="26" s="1"/>
  <c r="F29" i="2"/>
  <c r="G25" i="5"/>
  <c r="D13" i="5"/>
  <c r="F22" i="2"/>
  <c r="I17" i="43"/>
  <c r="D8" i="7"/>
  <c r="D22" i="7" s="1"/>
  <c r="D45" i="30"/>
  <c r="H37" i="9"/>
  <c r="H45" i="9" s="1"/>
  <c r="R42" i="41"/>
  <c r="Q58" i="41"/>
  <c r="I10" i="18"/>
  <c r="K31" i="20"/>
  <c r="I66" i="39"/>
  <c r="Q61" i="39"/>
  <c r="G10" i="41"/>
  <c r="H95" i="30"/>
  <c r="B17" i="47"/>
  <c r="J61" i="32"/>
  <c r="G23" i="9"/>
  <c r="G31" i="9" s="1"/>
  <c r="O27" i="10"/>
  <c r="E23" i="41"/>
  <c r="S37" i="41"/>
  <c r="S35" i="41" s="1"/>
  <c r="S42" i="41" s="1"/>
  <c r="C63" i="41"/>
  <c r="G63" i="41"/>
  <c r="K63" i="41"/>
  <c r="O63" i="41"/>
  <c r="Q56" i="41"/>
  <c r="Q63" i="41" s="1"/>
  <c r="C14" i="26" s="1"/>
  <c r="H25" i="20"/>
  <c r="H37" i="20" s="1"/>
  <c r="E11" i="2" s="1"/>
  <c r="K28" i="20"/>
  <c r="K25" i="20" s="1"/>
  <c r="E43" i="20"/>
  <c r="F12" i="2" s="1"/>
  <c r="E27" i="23"/>
  <c r="E26" i="23" s="1"/>
  <c r="E23" i="23" s="1"/>
  <c r="E39" i="23" s="1"/>
  <c r="S37" i="39"/>
  <c r="S42" i="39" s="1"/>
  <c r="F58" i="43"/>
  <c r="I58" i="43"/>
  <c r="H21" i="30"/>
  <c r="H19" i="30" s="1"/>
  <c r="H45" i="30" s="1"/>
  <c r="E10" i="1" s="1"/>
  <c r="D59" i="30"/>
  <c r="F19" i="30" s="1"/>
  <c r="G61" i="30"/>
  <c r="G59" i="30" s="1"/>
  <c r="G85" i="30" s="1"/>
  <c r="D28" i="1"/>
  <c r="E46" i="20"/>
  <c r="E49" i="20" s="1"/>
  <c r="F26" i="2"/>
  <c r="E19" i="23"/>
  <c r="D36" i="7"/>
  <c r="E8" i="1" s="1"/>
  <c r="C12" i="32"/>
  <c r="C23" i="32" s="1"/>
  <c r="E16" i="32"/>
  <c r="E12" i="32" s="1"/>
  <c r="E23" i="32" s="1"/>
  <c r="D11" i="1" s="1"/>
  <c r="E19" i="2"/>
  <c r="F28" i="2"/>
  <c r="F58" i="23"/>
  <c r="E47" i="1"/>
  <c r="F15" i="2"/>
  <c r="C18" i="26" s="1"/>
  <c r="E63" i="41"/>
  <c r="D19" i="2"/>
  <c r="F19" i="2" s="1"/>
  <c r="F14" i="2"/>
  <c r="F31" i="2"/>
  <c r="H24" i="43"/>
  <c r="H57" i="43" s="1"/>
  <c r="F11" i="2"/>
  <c r="F21" i="2"/>
  <c r="F16" i="30"/>
  <c r="N42" i="41"/>
  <c r="B19" i="47" s="1"/>
  <c r="H12" i="32"/>
  <c r="H23" i="32" s="1"/>
  <c r="E11" i="1" s="1"/>
  <c r="E33" i="2"/>
  <c r="K37" i="20"/>
  <c r="G11" i="2" s="1"/>
  <c r="G19" i="2" s="1"/>
  <c r="D31" i="9"/>
  <c r="D42" i="39"/>
  <c r="I21" i="39" s="1"/>
  <c r="D30" i="27"/>
  <c r="F32" i="2"/>
  <c r="D49" i="20"/>
  <c r="E35" i="2"/>
  <c r="B21" i="47"/>
  <c r="C8" i="26"/>
  <c r="D33" i="2"/>
  <c r="C26" i="26" l="1"/>
  <c r="D33" i="1"/>
  <c r="D42" i="1" s="1"/>
  <c r="D37" i="1"/>
  <c r="D41" i="1" s="1"/>
  <c r="D20" i="1"/>
  <c r="E45" i="30"/>
  <c r="D10" i="1" s="1"/>
  <c r="D13" i="1" s="1"/>
  <c r="E19" i="1"/>
  <c r="E22" i="1" s="1"/>
  <c r="E38" i="1"/>
  <c r="E41" i="1" s="1"/>
  <c r="E42" i="1" s="1"/>
  <c r="E48" i="1" s="1"/>
  <c r="G11" i="3"/>
  <c r="G18" i="3" s="1"/>
  <c r="D46" i="1" s="1"/>
  <c r="H6" i="3"/>
  <c r="H11" i="3" s="1"/>
  <c r="F23" i="41"/>
  <c r="D16" i="1" s="1"/>
  <c r="D22" i="1" s="1"/>
  <c r="G23" i="41"/>
  <c r="D85" i="30"/>
  <c r="F45" i="30" s="1"/>
  <c r="G35" i="2"/>
  <c r="B23" i="47" s="1"/>
  <c r="D35" i="2"/>
  <c r="F16" i="9"/>
  <c r="F33" i="2"/>
  <c r="E13" i="1"/>
  <c r="E16" i="3"/>
  <c r="F35" i="2"/>
  <c r="C6" i="26" s="1"/>
  <c r="F16" i="3"/>
  <c r="F18" i="3" s="1"/>
  <c r="B9" i="47" s="1"/>
  <c r="D23" i="1" l="1"/>
  <c r="E23" i="1"/>
  <c r="B5" i="47" s="1"/>
  <c r="H16" i="3"/>
  <c r="H18" i="3" s="1"/>
  <c r="E18" i="3"/>
  <c r="E52" i="1" l="1"/>
  <c r="B11" i="47"/>
  <c r="D45" i="1"/>
  <c r="D47" i="1" s="1"/>
  <c r="D48" i="1" s="1"/>
  <c r="B7" i="47"/>
  <c r="B3" i="47" l="1"/>
  <c r="D52" i="1"/>
</calcChain>
</file>

<file path=xl/sharedStrings.xml><?xml version="1.0" encoding="utf-8"?>
<sst xmlns="http://schemas.openxmlformats.org/spreadsheetml/2006/main" count="2807" uniqueCount="1109">
  <si>
    <t>აქტივები</t>
  </si>
  <si>
    <t>მოკლევადიანი აქტივები</t>
  </si>
  <si>
    <t> 001</t>
  </si>
  <si>
    <t xml:space="preserve">ფულადი სახსრები და მათი ეკვივალენტები </t>
  </si>
  <si>
    <t>N2</t>
  </si>
  <si>
    <t>xxx</t>
  </si>
  <si>
    <t> 002</t>
  </si>
  <si>
    <t>მიმდინარე ინვესტიციები</t>
  </si>
  <si>
    <t> 003</t>
  </si>
  <si>
    <t> 004</t>
  </si>
  <si>
    <t>მატერიალური მარაგები</t>
  </si>
  <si>
    <t>N3</t>
  </si>
  <si>
    <t> 005</t>
  </si>
  <si>
    <t>N4</t>
  </si>
  <si>
    <t> 006</t>
  </si>
  <si>
    <t xml:space="preserve">სულ მოკლევადიანი აქტივები </t>
  </si>
  <si>
    <t>გრძელვადიანი აქტივები</t>
  </si>
  <si>
    <t> 007</t>
  </si>
  <si>
    <t>გრძელვადიანი ფინანსური აქტივები</t>
  </si>
  <si>
    <t>N5</t>
  </si>
  <si>
    <t> 008</t>
  </si>
  <si>
    <t>ძირითადი აქტივები</t>
  </si>
  <si>
    <t>N6</t>
  </si>
  <si>
    <t> 009</t>
  </si>
  <si>
    <t>საინვესტიციო ქონება</t>
  </si>
  <si>
    <t>N7</t>
  </si>
  <si>
    <t> 010</t>
  </si>
  <si>
    <t>არამატერიალური აქტივები</t>
  </si>
  <si>
    <t>N8</t>
  </si>
  <si>
    <t> 011</t>
  </si>
  <si>
    <t>შეღავათიანი მომსახურების აქტივები</t>
  </si>
  <si>
    <t>N9</t>
  </si>
  <si>
    <t> 012</t>
  </si>
  <si>
    <t>N10</t>
  </si>
  <si>
    <t> 013</t>
  </si>
  <si>
    <t>N11</t>
  </si>
  <si>
    <t> 014</t>
  </si>
  <si>
    <t>სულ გრძელვადიანი აქტივები</t>
  </si>
  <si>
    <t> 015</t>
  </si>
  <si>
    <t>სულ აქტივები</t>
  </si>
  <si>
    <t>ვალდებულებები</t>
  </si>
  <si>
    <t>მოკლევადიანი ვალდებულებები</t>
  </si>
  <si>
    <t> 016</t>
  </si>
  <si>
    <t>მოკლევადიანი ნასესხები თანხები</t>
  </si>
  <si>
    <t>N12</t>
  </si>
  <si>
    <t> 017</t>
  </si>
  <si>
    <t> 018</t>
  </si>
  <si>
    <t>გადასახდელი პროცენტი</t>
  </si>
  <si>
    <t> 019</t>
  </si>
  <si>
    <t>მიმდინარე ანარიცხები</t>
  </si>
  <si>
    <t> 020</t>
  </si>
  <si>
    <t>სხვა მოკლევადიანი ვალდებულებები</t>
  </si>
  <si>
    <t> 021</t>
  </si>
  <si>
    <t>სულ მოკლევადიანი ვალდებულებები</t>
  </si>
  <si>
    <t>გრძელვადიანი ვალდებულებები</t>
  </si>
  <si>
    <t> 022</t>
  </si>
  <si>
    <t> 024</t>
  </si>
  <si>
    <t> 025</t>
  </si>
  <si>
    <t>გრძელვადიანი ანარიცხები</t>
  </si>
  <si>
    <t> 027</t>
  </si>
  <si>
    <t>სულ გრძელვადიანი ვალდებულებები</t>
  </si>
  <si>
    <t> 028</t>
  </si>
  <si>
    <t>სულ ვალდებულებები</t>
  </si>
  <si>
    <t xml:space="preserve">წმინდა აქტივები/კაპიტალი </t>
  </si>
  <si>
    <t> 029</t>
  </si>
  <si>
    <t> 030</t>
  </si>
  <si>
    <t>გაუნაწილებელი ნამეტი/დეფიციტი</t>
  </si>
  <si>
    <t> 031</t>
  </si>
  <si>
    <t>სულ წმინდა აქტივები/კაპიტალი</t>
  </si>
  <si>
    <t> 032</t>
  </si>
  <si>
    <t>სულ ვალდებულებები და წმინდა აქტივები/კაპიტალი</t>
  </si>
  <si>
    <t>საბიუჯეტო სახსრები</t>
  </si>
  <si>
    <t xml:space="preserve">არასაბიუჯეტო სახსრები </t>
  </si>
  <si>
    <t>სულ</t>
  </si>
  <si>
    <t>შემოსავლები</t>
  </si>
  <si>
    <t xml:space="preserve">საგადასახადო შემოსავლები </t>
  </si>
  <si>
    <t>სოციალური შენატანები</t>
  </si>
  <si>
    <t>საპროცენტო შემოსავლები</t>
  </si>
  <si>
    <t>სხვა შემოსავლები</t>
  </si>
  <si>
    <t>N16</t>
  </si>
  <si>
    <t>სულ შემოსავლები</t>
  </si>
  <si>
    <t>ხარჯები</t>
  </si>
  <si>
    <t>გრანტები და სუბსიდიები</t>
  </si>
  <si>
    <t xml:space="preserve">სხვა ხარჯები </t>
  </si>
  <si>
    <t xml:space="preserve">სულ ხარჯები </t>
  </si>
  <si>
    <t>N1</t>
  </si>
  <si>
    <t>გადაანგარიშებული საწყისი ნაშთი</t>
  </si>
  <si>
    <t>პერიოდის ნამეტი (დეფიციტი)</t>
  </si>
  <si>
    <t>არასაბიუჯეტო სახსრები</t>
  </si>
  <si>
    <t xml:space="preserve">წმინდა ფულადი სახსრები საოპერაციო საქმიანობიდან </t>
  </si>
  <si>
    <t>გადასახადები</t>
  </si>
  <si>
    <t>N19</t>
  </si>
  <si>
    <t>გრანტები</t>
  </si>
  <si>
    <t>პროცენტი</t>
  </si>
  <si>
    <t xml:space="preserve">საქონლისა და მომსახურების გაყიდვებიდან მიღებული თანხები </t>
  </si>
  <si>
    <t>სანქციები, საურავები და ჯარიმები</t>
  </si>
  <si>
    <t>თანამშრომლების შრომის ანაზღაურება</t>
  </si>
  <si>
    <t>მომწოდებლებისათვის გადახდილი თანხები საქონლისა და მომსახურებისათვის</t>
  </si>
  <si>
    <t>სოციალური დახმარება</t>
  </si>
  <si>
    <t>გადახდილი პროცენტი</t>
  </si>
  <si>
    <t>წმინდა ფულადი სახსრები საოპერაციო საქმიანობიდან</t>
  </si>
  <si>
    <t>N20</t>
  </si>
  <si>
    <t xml:space="preserve">წმინდა ფულადი სახსრები საინვესტიციო საქმიანობიდან </t>
  </si>
  <si>
    <t>ძირითადი აქტივების შესყიდვა</t>
  </si>
  <si>
    <t>არამატერიალური აქტივების შესყიდვა</t>
  </si>
  <si>
    <t>ძირითადი აქტივების გაყიდვებიდან მიღებული თანხები</t>
  </si>
  <si>
    <t>არამატერიალური აქტივების გაყიდვებიდან მიღებული თანხები</t>
  </si>
  <si>
    <t>სხვა გრძელვადიანი აქტივების გაყიდვებიდან მიღებული თანხები</t>
  </si>
  <si>
    <t xml:space="preserve">სესხების დაფარვიდან მიღებული თანხები </t>
  </si>
  <si>
    <t>წმინდა ფულადი სახსრები საინვესტიციო საქმიანობიდან</t>
  </si>
  <si>
    <t>წმინდა ფულადი სახსრები ფინანსური საქმიანობიდან</t>
  </si>
  <si>
    <t>მთავრობის მოკლევადიანი ფასიანი ქაღალდების გამოშვებიდან მიღებული თანხები</t>
  </si>
  <si>
    <t>მთავრობის ობლიგაციების გამოშვებიდან მიღებული თანხები</t>
  </si>
  <si>
    <t>უცხოურ ვალუტაში ფასიანი ქაღალდების გამოშვებიდან მიღებული თანხები</t>
  </si>
  <si>
    <t>სხვა ნასესხები თანხებიდან მიღებული თანხები</t>
  </si>
  <si>
    <t>მოკლევადიანი სამთავრობო ფასიანი ქაღალდების გამოსყიდვა (დაფარვა)</t>
  </si>
  <si>
    <t>სამთავრობო ობლიგაციების გამოსყიდვა (დაფარვა)</t>
  </si>
  <si>
    <t>უცხოურ ვალუტაში ფასიანი ქაღალდების გამოსყიდვა (დაფარვა)</t>
  </si>
  <si>
    <t>სხვა ნასესხები თანხების გადახდა (დაფარვა)</t>
  </si>
  <si>
    <t xml:space="preserve">ფულადი სახსრებისა და მათი ეკვივალენტების წმინდა ზრდა/(შემცირება) </t>
  </si>
  <si>
    <t>ფულადი სახსრები და მათი ეკვივალენტები პერიოდის დასაწყისში, მათ შორის</t>
  </si>
  <si>
    <t>კურსთა სხვაობით მიღებული მოგება (ზარალი)</t>
  </si>
  <si>
    <t>ფულადი სახსრები და მათი ეკვივალენტები პერიოდის ბოლოს, მათ შორის</t>
  </si>
  <si>
    <t>ბიუჯეტის და ფაქტობრივი თანხების შედარების ანგარიშგება</t>
  </si>
  <si>
    <t>ბიუჯეტის შესრულება</t>
  </si>
  <si>
    <t>შესრულება (%)</t>
  </si>
  <si>
    <t>ვალდებულებების ზრდა</t>
  </si>
  <si>
    <t>შრომის ანაზღაურება</t>
  </si>
  <si>
    <t>საქონელი და მომსახურება</t>
  </si>
  <si>
    <t xml:space="preserve">სუბსიდიები </t>
  </si>
  <si>
    <t>სხვა ხარჯები</t>
  </si>
  <si>
    <t>არაფინანსური აქტივების ზრდა</t>
  </si>
  <si>
    <t>ფინანსური აქტივების ზრდა</t>
  </si>
  <si>
    <t>N21</t>
  </si>
  <si>
    <t>ფინანსური ანგარიშგებების შენიშვნები</t>
  </si>
  <si>
    <t>ხაზინის ერთიანი ანგარიში, მათ შორის</t>
  </si>
  <si>
    <t xml:space="preserve">სააღრიცხვო პოლიტიკები: </t>
  </si>
  <si>
    <t xml:space="preserve">ბ) </t>
  </si>
  <si>
    <t>საბალანსო ღირებულება</t>
  </si>
  <si>
    <t>მთლიანი ნაშთი</t>
  </si>
  <si>
    <t>სხვა მიმდინარე ინვესტიციები</t>
  </si>
  <si>
    <t xml:space="preserve">საშემოსავლო გადასახადი </t>
  </si>
  <si>
    <t>მოგების გადასახადი</t>
  </si>
  <si>
    <t>ქონების გადასახადი</t>
  </si>
  <si>
    <t xml:space="preserve">დღგ  </t>
  </si>
  <si>
    <t xml:space="preserve">სააქციზო გადასახადი </t>
  </si>
  <si>
    <t xml:space="preserve">იმპორტის გადასახადი  </t>
  </si>
  <si>
    <t xml:space="preserve">სხვა გადასახადები  </t>
  </si>
  <si>
    <t>მისაღები დივიდენდები</t>
  </si>
  <si>
    <t>შენიშვნა N3 მატერიალური მარაგები</t>
  </si>
  <si>
    <t xml:space="preserve">საწყისი ნაშთი </t>
  </si>
  <si>
    <t>თვითღირებულება</t>
  </si>
  <si>
    <t>დაგროვილი ცვეთა</t>
  </si>
  <si>
    <t>დაუმთავრებელი წარმოება</t>
  </si>
  <si>
    <t>მზა პროდუქცია</t>
  </si>
  <si>
    <t>სამხედრო მატერიალური მარაგები</t>
  </si>
  <si>
    <t>საწყისი ნაშთი</t>
  </si>
  <si>
    <t>გრანტებით</t>
  </si>
  <si>
    <t>გაყიდვით</t>
  </si>
  <si>
    <t>საბოლოო ნაშთი</t>
  </si>
  <si>
    <t>გასვლისას ელიმინირებული</t>
  </si>
  <si>
    <t>წინასწარი გადახდები</t>
  </si>
  <si>
    <t>წინასწარი გადახდები საქონლისა და მომსახურებისათვის</t>
  </si>
  <si>
    <t>შენიშვნა N5 გრძელვადიანი ფინანსური აქტივები</t>
  </si>
  <si>
    <t xml:space="preserve">ინვესტიციები წილობრივ ინსტრუმენტებში </t>
  </si>
  <si>
    <t>გამოუმუშავებელი ფინანსური შემოსავალი</t>
  </si>
  <si>
    <t xml:space="preserve">შენობა-ნაგებობები საკუთარი მიზნებისათვის გამოსაყენებლად </t>
  </si>
  <si>
    <t>საცხოვრებელი სახლები</t>
  </si>
  <si>
    <t xml:space="preserve">არასაცხოვრებელი დანიშნულების შენობები </t>
  </si>
  <si>
    <t>სხვა ნაგებობები</t>
  </si>
  <si>
    <t>მიწის გაუმჯობესება</t>
  </si>
  <si>
    <t>მიწა</t>
  </si>
  <si>
    <t>სატრანსპორტო მოწყობილობა</t>
  </si>
  <si>
    <t>სხვა მანქანა-დანადგარები და მოწყობილობა</t>
  </si>
  <si>
    <t>სუბსიდიებით</t>
  </si>
  <si>
    <t>დაგროვილი გაუფასურების ზარალი</t>
  </si>
  <si>
    <t>ძირითადი აქტივების დაგროვილი გაუფასურების ზარალი</t>
  </si>
  <si>
    <t xml:space="preserve">შენიშვნა  N7 საინვესტიციო ქონება </t>
  </si>
  <si>
    <t>შენიშვნა N8 არამატერიალური აქტივები</t>
  </si>
  <si>
    <t>კვლევა და განვითარება</t>
  </si>
  <si>
    <t>კომპიუტერული პროგრამები და მონაცემთა ბაზები</t>
  </si>
  <si>
    <t>ფინანსური ვალდებულების მოდელი</t>
  </si>
  <si>
    <t>შეღავათიანი მომსახურების აქტივების აღწერილობა</t>
  </si>
  <si>
    <t>შეღავათიანი მომსახურების აქტივების საბალანსო ღირებულების ცვლილებები</t>
  </si>
  <si>
    <t>ხელშეკრულების დასახელება</t>
  </si>
  <si>
    <t>მთავრობის არსებული აქტივი</t>
  </si>
  <si>
    <t>კერძო სექტორის პარტნიორის მიერ უზრუნველყოფილი</t>
  </si>
  <si>
    <t>აქტივის გაუმჯობესება (განახლება)</t>
  </si>
  <si>
    <t xml:space="preserve">მთავრობის არსებული აქტივი </t>
  </si>
  <si>
    <t>შეღავათიანი მომსახურების აქტივების დაგროვილი გაუფასურების ზარალი</t>
  </si>
  <si>
    <t>ზრდა</t>
  </si>
  <si>
    <t>შემცირება</t>
  </si>
  <si>
    <t>ძირითადი თანხის გადახდა</t>
  </si>
  <si>
    <t>დაფინანსების ხარჯი</t>
  </si>
  <si>
    <t>მომსახურების ხარჯი</t>
  </si>
  <si>
    <t xml:space="preserve">შეღავათიანი მომსახურების ხელშეკრულება 1 </t>
  </si>
  <si>
    <t>შეღავათიანი მომსახურების ხელშეკრულება 2</t>
  </si>
  <si>
    <t>გრძლვადიანი ვალდებულებები</t>
  </si>
  <si>
    <t>შეღავათიანი მომსახურების გრძელვადიანი ვალდებულებები</t>
  </si>
  <si>
    <t xml:space="preserve">სააღრიცხვი პოლიტიკები: </t>
  </si>
  <si>
    <t>მიმდინარე ვალდებულებები</t>
  </si>
  <si>
    <t>ფასეულობები</t>
  </si>
  <si>
    <t>არამატერიალური არაწარმოებული აქტივები</t>
  </si>
  <si>
    <t>მემკვიდრეობითი აქტივები</t>
  </si>
  <si>
    <t>დაუმთავრებელი მშენებლობა</t>
  </si>
  <si>
    <t>საბოლოო დაფარვის თარიღი</t>
  </si>
  <si>
    <t>წინა ანარიცხების უკუგატარება</t>
  </si>
  <si>
    <t>2)</t>
  </si>
  <si>
    <t>დღგ</t>
  </si>
  <si>
    <t>მიმდინარე</t>
  </si>
  <si>
    <t>კაპიტალური</t>
  </si>
  <si>
    <t>სუბსიდიები საჯარო კორპორაციებს</t>
  </si>
  <si>
    <t xml:space="preserve">არაფინანსურ საჯარო კორპორაციებს </t>
  </si>
  <si>
    <t>ფინანსურ საჯარო კორპორაციებს</t>
  </si>
  <si>
    <t>არაფინანსურ კერძო საწარმოებს</t>
  </si>
  <si>
    <t>ფინანსურ კერძო საწარმოებს</t>
  </si>
  <si>
    <t xml:space="preserve">სულ </t>
  </si>
  <si>
    <t>არაფულადი მოძრაობები (კორექტირებები)</t>
  </si>
  <si>
    <t>ბიუჯეტის შესრულების ანგარიში</t>
  </si>
  <si>
    <t xml:space="preserve">არაფინანსური აქტივების შემცირება </t>
  </si>
  <si>
    <t xml:space="preserve">ფინანსური აქტივების შემცირება </t>
  </si>
  <si>
    <t xml:space="preserve">ვალდებულებების ზრდა </t>
  </si>
  <si>
    <t xml:space="preserve">არაფინანსური აქტივების ზრდა </t>
  </si>
  <si>
    <t xml:space="preserve">ვალდებულებების (ვალის) შემცირება </t>
  </si>
  <si>
    <t>XXX</t>
  </si>
  <si>
    <t>ბიუჯეტის საერთო (მთლიანი) ნაშთი</t>
  </si>
  <si>
    <t>არაფინანსური აქტივების ზრდა/(შემცირება)</t>
  </si>
  <si>
    <t xml:space="preserve">ბიუჯეტის საოპერაციო ნაშთი </t>
  </si>
  <si>
    <t xml:space="preserve">განსხვავებები საფუძვლების (მეთოდების) მიხედვით </t>
  </si>
  <si>
    <t xml:space="preserve">განსხვავებები დროითი პერიოდის მიხედვით </t>
  </si>
  <si>
    <t xml:space="preserve">განსხვავებები ერთეულების მიხედვით </t>
  </si>
  <si>
    <t xml:space="preserve">განსხვავებები კლასიფიკაციის მიხედვით </t>
  </si>
  <si>
    <t xml:space="preserve">საოპერაციო საქმიანობა </t>
  </si>
  <si>
    <t>საინვესტიციო საქმიანობა</t>
  </si>
  <si>
    <t>ფინანსური საქმიანობა</t>
  </si>
  <si>
    <t xml:space="preserve">ფაქტობრივი თანხა შესადარის საფუძველზე ბიუჯეტისა და ფაქტობრივი თანხების შედარების ანგარიშგების მიხედვით </t>
  </si>
  <si>
    <t xml:space="preserve">ფაქტობრივი თანხა ფულადი სახსრების მოძრაობის ანგარიშგებაში </t>
  </si>
  <si>
    <t>ნედლეული და მასალები</t>
  </si>
  <si>
    <t>დაგროვილი გაუფასურება</t>
  </si>
  <si>
    <t>დაგროვილი ამორტიზაცია</t>
  </si>
  <si>
    <t>ინტელექტუალური საკუთრების სხვა პროდუქტები</t>
  </si>
  <si>
    <t>აკუმულირებული ღირებულების შემცირება</t>
  </si>
  <si>
    <t>სხვა დანარჩენი მასალები და მარაგები</t>
  </si>
  <si>
    <t>დანაკლისის აღდგენით</t>
  </si>
  <si>
    <t>N13ა</t>
  </si>
  <si>
    <t>ანარიცხების ზრდა</t>
  </si>
  <si>
    <t>ანარიცხების კლება</t>
  </si>
  <si>
    <t>მოკლევადიანი ანარიცხები</t>
  </si>
  <si>
    <t> 033</t>
  </si>
  <si>
    <t>შემოსავლები საკუთრებიდან</t>
  </si>
  <si>
    <t>N15ა</t>
  </si>
  <si>
    <t>N14ა</t>
  </si>
  <si>
    <t>N14 ბ</t>
  </si>
  <si>
    <t>N14 გ</t>
  </si>
  <si>
    <t>შრომის ანაზღაურების ხარჯები</t>
  </si>
  <si>
    <t>საქონლისა და მომსახურების ხარჯები</t>
  </si>
  <si>
    <t>ცვეთის და ამორტიზაციის ხარჯები</t>
  </si>
  <si>
    <t>ცვეთის ხარჯი</t>
  </si>
  <si>
    <t>ამორტიზაციის ხარჯი</t>
  </si>
  <si>
    <t>სოციალური დახმარება/უზრუნველყოფა</t>
  </si>
  <si>
    <t>საპროცენტო ხარჯები</t>
  </si>
  <si>
    <t>N17ა</t>
  </si>
  <si>
    <t>იმავე დონის სახელმწიფო ერთეულებზე გაცემული</t>
  </si>
  <si>
    <t>სხვა დონის სახელმწიფო ერთეულებზე გაცემული</t>
  </si>
  <si>
    <t>უცხო სახელმწიფოთა მთავრობებზე გაცემული</t>
  </si>
  <si>
    <t>დაუმთავრებელი აქტივები</t>
  </si>
  <si>
    <t>საოპერაციო იჯარით მიღებული ქონების არსებითი გაუმჯობესება</t>
  </si>
  <si>
    <t>აქტივები, რომელთა საკუთრების უფლება ჯერ არ არის მოპოვებული ან სხვა ერთეულებზე გადასაცემადაა მიღებული</t>
  </si>
  <si>
    <t>დასახელება</t>
  </si>
  <si>
    <t>გაცემული სესხები</t>
  </si>
  <si>
    <t>სხვა გრძელვადიანი აქტივების შესყიდვა</t>
  </si>
  <si>
    <t>ინვესტიციების (წილების) შესყიდვა</t>
  </si>
  <si>
    <t>ინვესტიციების (წილების) გაყიდვიდან მიღებული თანხები</t>
  </si>
  <si>
    <t>ფასიანი ქაღალდების გაყიდვა</t>
  </si>
  <si>
    <t>ფასიანი ქაღალდების შესყიდვა</t>
  </si>
  <si>
    <t xml:space="preserve">სხვა შემოსავლები </t>
  </si>
  <si>
    <t>სხვა ხარჯები (გაცემები, გასვლები)</t>
  </si>
  <si>
    <t>N14 ა</t>
  </si>
  <si>
    <t xml:space="preserve">დივიდენდებიდან შემოსავლები </t>
  </si>
  <si>
    <t xml:space="preserve">რენტიდან შემოსავლები </t>
  </si>
  <si>
    <t>ფიზიკური პირებისგან საშემოსავლო გადასახადი</t>
  </si>
  <si>
    <t>კორპორაციებიდან და სხვა საწარმოებიდან მოგების გადასახადი</t>
  </si>
  <si>
    <t>აქციზი</t>
  </si>
  <si>
    <t xml:space="preserve">საბაჟო და იმპორტის მოსაკრებლები </t>
  </si>
  <si>
    <t>სხვა საგადასახადო შემოსავლები</t>
  </si>
  <si>
    <t>N14 ბ  შემოსავლები გრანტებით</t>
  </si>
  <si>
    <t>უცხოური ვალუტის გაცვლის კურსის ცვლილებით ფლობიდან წარმოქმნილი ზარალი</t>
  </si>
  <si>
    <t>მ ი ღ ე ბ ა</t>
  </si>
  <si>
    <t>გ ა ს ვ ლ ა</t>
  </si>
  <si>
    <t>ნაშთი წლის დასაწყისისათვის</t>
  </si>
  <si>
    <t>დანაკლისით</t>
  </si>
  <si>
    <t>ნაშთი წლის(პერიოდისთვის) ბოლოს</t>
  </si>
  <si>
    <t>საინფორმაციო, კომპიუტერული, სატელეკომუნიკაციო და სხვა დანადგარები, ავეჯი და აღჭურვა</t>
  </si>
  <si>
    <t>სხვა მანქანა-დანადგარები და ინვენტარი</t>
  </si>
  <si>
    <t>სამხედრო იარაღის სისტემები</t>
  </si>
  <si>
    <t>კულტივირებული მცენარეები და ცხოველები</t>
  </si>
  <si>
    <t xml:space="preserve">დასახელება </t>
  </si>
  <si>
    <t>ძირითადი აქტივების დაგროვილი ცვეთა</t>
  </si>
  <si>
    <t>გასვლისას ანულირებული</t>
  </si>
  <si>
    <t>კლება</t>
  </si>
  <si>
    <t xml:space="preserve"> სესხის პროცენტი%</t>
  </si>
  <si>
    <t>მ.შ პროცენტი</t>
  </si>
  <si>
    <t>დროებით გაურკვეველი თანხები</t>
  </si>
  <si>
    <t>სხვა გრძევადიანი ფინანური აქტივების კლება</t>
  </si>
  <si>
    <t>სხვა გრძევადიანი ფინანური აქტივების ზრდა</t>
  </si>
  <si>
    <t>საკასო</t>
  </si>
  <si>
    <t>მოკლევადიანი (მიმდინარე) დებიტორული დავალიანებები საპენსიო სქემაში</t>
  </si>
  <si>
    <t>მოკლევადიანი (მიმდინარე) მოთხოვნები თანამშრომლებისა და ანგარიშვალდებული პირების მიმართ</t>
  </si>
  <si>
    <t>საქონლისა და მომსახურების გაყიდვებიდან მოკლევადიანი (მიმდინარე) დებიტორული დავალიანებები</t>
  </si>
  <si>
    <t>მოკლევადიანი (მიმდინარე) მოთხოვნები არაფინანსური აქტივების გასვლით (გაყიდვით)</t>
  </si>
  <si>
    <t>სხვა მოკლევადიანი (მიმდინარე) მოთხოვნები</t>
  </si>
  <si>
    <t>ბარტერული ოპერაციებიდან მისაღები აქტივებით მოკლევადიანი (მიმდინარე) მოთხოვნები</t>
  </si>
  <si>
    <t>სხვა გრძელვადიანი ფინანსური აქტივები</t>
  </si>
  <si>
    <t>სხვა მასალები და მარაგები</t>
  </si>
  <si>
    <t>მცირეფასიანი აქტივები</t>
  </si>
  <si>
    <t>საცხოვრებელი დანიშნულების შენობები, კლასიფიცირებული საინვესტიციო ქონებად</t>
  </si>
  <si>
    <t>არასაცხოვრებელი დანიშნულების შენობები, კლასიფიცირებული საინვესტიციო ქონებად</t>
  </si>
  <si>
    <t>სხვა ნაგებობები, კლასიფიცირებული საინვესტიციო ქონებად</t>
  </si>
  <si>
    <t>მიწის გაუმჯობესება, კლასიფიცირებული საინვესტიციო ქონებად</t>
  </si>
  <si>
    <t>მიწა, კლასიფიცირებული საინვესტიციო ქონებად</t>
  </si>
  <si>
    <t>ინტელექტუალური საკუთრების ობიექტები</t>
  </si>
  <si>
    <t>მინერალური წიაღისეულის ძიება და შეფასებები</t>
  </si>
  <si>
    <t xml:space="preserve">   კომპიუტერული პროგრამები</t>
  </si>
  <si>
    <t xml:space="preserve">    მონაცემთა ბაზები</t>
  </si>
  <si>
    <t>გასართობი,ლიტერატურული და მხატვრული ორიგინალი ნიმუშები</t>
  </si>
  <si>
    <t>ხელშეკრულებები,იჯარა და ლიცენზიები</t>
  </si>
  <si>
    <t>ბაზარზე გაყიდვადი საოპერაციო იჯარები</t>
  </si>
  <si>
    <t>ბუნებრივი რესურსბით სარგებლობის ნებართვები</t>
  </si>
  <si>
    <t>სპეციფიკური საქმიანობების განხორციელების ნებართვები</t>
  </si>
  <si>
    <t>მომავალში საქონელსა და მომსახურებაზე ექსკლუზიური უფლებები</t>
  </si>
  <si>
    <t>გუდვილი</t>
  </si>
  <si>
    <t xml:space="preserve"> კომპიუტერული პროგრამები</t>
  </si>
  <si>
    <t>წლის ცვეთის ხარჯი</t>
  </si>
  <si>
    <t>წლის ამორტიზაციის ხარჯი</t>
  </si>
  <si>
    <t>N13ბ</t>
  </si>
  <si>
    <t>*** განმარტეთ გაუფასურების ზარალის ან გაუფასურების ზარალის უკუგატარების მიზეზები</t>
  </si>
  <si>
    <t>სასაქონლო ფორმით</t>
  </si>
  <si>
    <t>ფულადი ფორმით</t>
  </si>
  <si>
    <t>უცხო სახელმწიფოთა მთავრობებიდან მიღებული</t>
  </si>
  <si>
    <t xml:space="preserve">საერთაშორისო ორგანიზაციებიდან მიღებული </t>
  </si>
  <si>
    <t>სახელმწიფო ერთეულებისაგან მიღებული</t>
  </si>
  <si>
    <t>იმავე დონის სახელმწიფო ერთეულებისაგან მიღებული</t>
  </si>
  <si>
    <t>სხვა დონის სახელმწიფო ერთეულებისაგან მიღებული</t>
  </si>
  <si>
    <t>შემოსავლები სანქციებით, ჯარიმებით და საურავებით</t>
  </si>
  <si>
    <t>შეღავათიანი მომსახურების ხელშეკრულება</t>
  </si>
  <si>
    <t>შემოსავლები შიდა ტრანსფერებით</t>
  </si>
  <si>
    <t>შენიშვნა  N6 ძირითადი აქტივები</t>
  </si>
  <si>
    <t xml:space="preserve">სააღრიცხვო პოლიტიკები:    </t>
  </si>
  <si>
    <t>შემოსავლები შიდა კაპიტალური ტრანსფერებით</t>
  </si>
  <si>
    <t>N14 გ სხვა ოპერაციებიდან შემოსავლები</t>
  </si>
  <si>
    <t>შიდა ტრანსფერებით ხარჯები</t>
  </si>
  <si>
    <t>შიდა კაპიტალური ტრანსფერებით ხარჯები</t>
  </si>
  <si>
    <t>შიდა მიმდინარე ტრანსფერებით ხარჯები</t>
  </si>
  <si>
    <t>N2ა</t>
  </si>
  <si>
    <t>მოკლევადიანი (მიმდინარე) დებიტორული დავალიანებები</t>
  </si>
  <si>
    <t xml:space="preserve">სხვა მოკლევადიანი (მიმდინარე) აქტივები </t>
  </si>
  <si>
    <t xml:space="preserve">გრძელვადიანი ვალდებულებები ფასიანი ქაღალდებით </t>
  </si>
  <si>
    <t> 034</t>
  </si>
  <si>
    <t> 035</t>
  </si>
  <si>
    <t>შემოსავლები გრანტებით</t>
  </si>
  <si>
    <t>შემოსავლები გაცვლითი ოპერაციებიდან გარდა პროცენტისა და გრძელვადიანი აქტივების გაყიდვიდან მიღებული შემოსავლებისა</t>
  </si>
  <si>
    <t>011</t>
  </si>
  <si>
    <t>001</t>
  </si>
  <si>
    <t>002</t>
  </si>
  <si>
    <t>003</t>
  </si>
  <si>
    <t>004</t>
  </si>
  <si>
    <t>005</t>
  </si>
  <si>
    <t>006</t>
  </si>
  <si>
    <t>007</t>
  </si>
  <si>
    <t>008</t>
  </si>
  <si>
    <t>009</t>
  </si>
  <si>
    <t>010</t>
  </si>
  <si>
    <t>012</t>
  </si>
  <si>
    <t>013</t>
  </si>
  <si>
    <t>014</t>
  </si>
  <si>
    <t>015</t>
  </si>
  <si>
    <t>016</t>
  </si>
  <si>
    <t>017</t>
  </si>
  <si>
    <t>018</t>
  </si>
  <si>
    <t>019</t>
  </si>
  <si>
    <t>020</t>
  </si>
  <si>
    <t>021</t>
  </si>
  <si>
    <t>022</t>
  </si>
  <si>
    <t>023</t>
  </si>
  <si>
    <t>030</t>
  </si>
  <si>
    <t>040</t>
  </si>
  <si>
    <t>050</t>
  </si>
  <si>
    <t>060</t>
  </si>
  <si>
    <t>070</t>
  </si>
  <si>
    <t>080</t>
  </si>
  <si>
    <t>090</t>
  </si>
  <si>
    <t>100</t>
  </si>
  <si>
    <t>110</t>
  </si>
  <si>
    <t>120</t>
  </si>
  <si>
    <t>130</t>
  </si>
  <si>
    <t>140</t>
  </si>
  <si>
    <t>სტრიქონის კოდი</t>
  </si>
  <si>
    <t>150</t>
  </si>
  <si>
    <t>160</t>
  </si>
  <si>
    <t>170</t>
  </si>
  <si>
    <t>180</t>
  </si>
  <si>
    <t>190</t>
  </si>
  <si>
    <t>200</t>
  </si>
  <si>
    <t>210</t>
  </si>
  <si>
    <t>220</t>
  </si>
  <si>
    <t xml:space="preserve">შენიშვნა N10 ფინანსური იჯარით აქტივები და ვალდებულებები </t>
  </si>
  <si>
    <t>ვალდებულებები ფინანსური იჯარით</t>
  </si>
  <si>
    <t xml:space="preserve">ვალდებულებები </t>
  </si>
  <si>
    <t>230</t>
  </si>
  <si>
    <t>240</t>
  </si>
  <si>
    <t>250</t>
  </si>
  <si>
    <t>დამტკიცებული ბიუჯეტი (საწყისი)</t>
  </si>
  <si>
    <t>დაზუსტებული ბიუჯეტი (საბოლოო)</t>
  </si>
  <si>
    <t>მატერიალური მარაგების ღირებულების შემცირება</t>
  </si>
  <si>
    <t>საინვესტიციო ქონების დაგროვილი ცვეთა</t>
  </si>
  <si>
    <t>საინვესტიციო ქონების დაგროვილი გაუფასურების ზარალი</t>
  </si>
  <si>
    <t>არამატერიალური აქტივების დაგროვილი გაუფასურების ზარალი</t>
  </si>
  <si>
    <t xml:space="preserve">საბოლოო ნაშთი   </t>
  </si>
  <si>
    <t xml:space="preserve">წმინდა აქტივების/კაპიტალის ცვლილება </t>
  </si>
  <si>
    <t>...........**</t>
  </si>
  <si>
    <t>მოკლევადიანი (მიმდინარე) ფასიანი ქაღალდები, გარდა აქციებისა</t>
  </si>
  <si>
    <t>სულ მთლიანი ინვესტიცია ფინანსურ იჯარაში</t>
  </si>
  <si>
    <t xml:space="preserve">გ) ფინანსური იჯარიდან მისაღები გრძელვადიანი დებიტორული დავალიანების აღიარება იჯარით გაცემული ქონების რეალურ (სამართლიან) ღირებულებასა და იჯარის  ხელშერულების დაწყებისას განსაზღვრული იჯარის მინიმალური შენატანების ამჟამინდელ ღირებულებას შორის უმცირესი თანხით ხდება.  </t>
  </si>
  <si>
    <t>შემოსავლები შიდა მიმდინარე ტრანსფერებით</t>
  </si>
  <si>
    <t>ფინანსური იჯარის ძირითადი თანხის გადახდა (დაფარვა)</t>
  </si>
  <si>
    <t>ფინანსური იჯარიდან მიღებული ძირითადი თანხები</t>
  </si>
  <si>
    <t xml:space="preserve">მოკლევადიანი (მიმდინარე) არაფულადი მოთხოვნები არაგაცვლით ოპერაციებთან დაკავშირებით </t>
  </si>
  <si>
    <t xml:space="preserve"> მოკლევადიანი (მიმდინარე) არაფულადი მოთხოვნები არაფინანსური აქტივების დანაკლისით</t>
  </si>
  <si>
    <t xml:space="preserve">ფინანსური იჯარიდან მისაღები თანხების მიმდინარე ნაწილი </t>
  </si>
  <si>
    <t>სახაზინო ოპერაციებთან დაკავშირებული მოკლევადიანი (მიმდინარე) დებიტორული დავალიანებები</t>
  </si>
  <si>
    <t>გრძელვადიან ფინანსურ იჯარაზე გადასახდელი თანხების მიმდინარე ნაწილი</t>
  </si>
  <si>
    <t xml:space="preserve">გრძელვადიან პერიოდში  ფინანსურ იჯარაზე გადასახდელი თანხები </t>
  </si>
  <si>
    <t>შემოსავლები საქონლისა და მომსახურების გაყიდვებიდან</t>
  </si>
  <si>
    <t>ძირითადი აქტივების გაყიდვიდან  მიღებული შემოსავალი</t>
  </si>
  <si>
    <t xml:space="preserve">საინვესტიციო ქონების გაყიდვიდან მიღებული შემოსავალი </t>
  </si>
  <si>
    <t>არამატერიალური აქტივების გაყიდვიდან  მიღებული შემოსავალი</t>
  </si>
  <si>
    <t>სხვა გრძელვადიანი არაფინანსური აქტივების გაყიდვიდან  მიღებული შემოსავალი</t>
  </si>
  <si>
    <t>საანგარიშგებო პერიოდის ბრუნვა</t>
  </si>
  <si>
    <t>წინა საანგარიშგებო პერიოდის ბრუნვა</t>
  </si>
  <si>
    <t>შენიშვნა N15ბ გრძელვადიანი არაფინანსური აქტივების გაყიდვიდან მიღებული შემოსავალი</t>
  </si>
  <si>
    <t>შენიშვნა N15 შემოსავლები გაცვლითი ოპერაციებიდან</t>
  </si>
  <si>
    <t>რენტის ხარჯები</t>
  </si>
  <si>
    <t>ქონებასთან დაკავშირებული ხარჯები, გარდა პროცენტისა</t>
  </si>
  <si>
    <t>საერთაშორისო ორგანიზაციებზე გაცემული</t>
  </si>
  <si>
    <t>სახელმწიფო ერთეულებზე გაცემული</t>
  </si>
  <si>
    <t>მ.შ შტატგარეშეთა შრომის ანაზღაურება</t>
  </si>
  <si>
    <t>აკუმულირებული გაუფასურების ზარალი/საეჭვო მოთხოვნების ანარიცხები</t>
  </si>
  <si>
    <t>მოკლევადიანი სესხები</t>
  </si>
  <si>
    <t>გრძელვადიანი სესების მიმდინარე ნაწილი</t>
  </si>
  <si>
    <t>სულ მიმდინარე ინვესტიციები</t>
  </si>
  <si>
    <t>მოკლევადიანი (მიმდინარე) დებიტორული დავალიანებები დარიცხული პროცენტებით და ჯარიმებით</t>
  </si>
  <si>
    <t xml:space="preserve">     მ. შ მოკლევადიანი (მიმდინარე) ფულადი მოთხოვნები არაგაცვლით ოპერაციებთან დაკავშირებით</t>
  </si>
  <si>
    <t>სულ მოკლევადიანი (მიმდინარე) დებიტორული დავალიანებები და მოთხოვნები</t>
  </si>
  <si>
    <t>საანგარიშგებო პერიოდის საწყისი ნაშთი</t>
  </si>
  <si>
    <t>საანგარიშგებო პერიოდის საბოლოო ნაშთი</t>
  </si>
  <si>
    <t>მოკლევადიანი (მიმდინარე) საგადასახადო დებიტორული დავალიანებები</t>
  </si>
  <si>
    <t xml:space="preserve"> </t>
  </si>
  <si>
    <t xml:space="preserve">     მ.შ მოკლევადიანი (მიმდინარე) ფულადი მოთხოვნები არაგაცვლით ოპერაციებთან დაკავშირებით</t>
  </si>
  <si>
    <t>მოკლევადიანი (მიმდინარე) დებიტორული დავალიანებები და მოთხოვნები</t>
  </si>
  <si>
    <t xml:space="preserve">      მ. შ  მოკლევადიანი (მიმდინარე) ფულადი მოთხოვნები არაგაცვლით ოპერაციებთან დაკავშირებით</t>
  </si>
  <si>
    <t>მიღებული დაგროვილი ცვეთა</t>
  </si>
  <si>
    <t>მიღებული დაგროვილი გაუფასურება</t>
  </si>
  <si>
    <t>საანგარიშგებო პერიოდი 31 დეკემბრის მდგომარეობით</t>
  </si>
  <si>
    <t>წინა საანგარიშგებო პერიოდი 31 დეკემბრის მდგომარეობით</t>
  </si>
  <si>
    <t>წინა საანგარიშგებო პერიოდების ავანსების შემცირებით</t>
  </si>
  <si>
    <t xml:space="preserve"> მიმდინარე პერიოდის შესყიდვით</t>
  </si>
  <si>
    <t>არსებითი გაუმჯობესებით</t>
  </si>
  <si>
    <t>მატერიალური არაწარმოებული აქტივები</t>
  </si>
  <si>
    <t>გასაყიდად გამიზნული გრძელვადიანი არაფინანსური აქტივები</t>
  </si>
  <si>
    <t>* იგულისხმება თვითღირებულება ან ღირებულების განსაზღვრისათვის გამოყენებული სხვა თანხა</t>
  </si>
  <si>
    <t>სხვა არაფინანსური გრძელვადიანი აქტივების დაგროვილი ცვეთა</t>
  </si>
  <si>
    <t>სხვა არაფინანსური გრძელვადიანი აქტივების დაგროვილი გაუფასურების ზარალი</t>
  </si>
  <si>
    <t>წლის ცვეთის ხარჯი (ასეთის არსებობის შემთხვევაში)</t>
  </si>
  <si>
    <t>არაწარმოებული აქტივების (გარდა მიწისა) საკუთრების უფლების გადაცემის ხარჯები</t>
  </si>
  <si>
    <t>საგადასახადო შემოსავლების დასახელება</t>
  </si>
  <si>
    <t>* ივსება შესაბამისი ერთეულების მიერ</t>
  </si>
  <si>
    <t>წინა საანგარიშგებო პერიოდის საბოლოო ნაშთი</t>
  </si>
  <si>
    <t>მოკლევადიანი კრედიტორული დავალიანებები 2-13-0000</t>
  </si>
  <si>
    <t>სახაზინო ოპერაციებთან დაკავშირებული გადასახდელები</t>
  </si>
  <si>
    <t>გადასახადებით წარმოქმნილი მოკლევადიანი (მიმდინარე) კრედიტორული დავალიანებები</t>
  </si>
  <si>
    <t>საქონლისა და მომსახურების მოწოდებასთან დაკავშირებული მოკლევადიანი კრედიტორული დავალიანებები</t>
  </si>
  <si>
    <t>არაფინანსური აქტივების მოწოდებასთან დაკავშირებული მოკლევადიანი კრედიტორული დავალიანება</t>
  </si>
  <si>
    <t>სხვა მოკლევადიანი (მიმდანარე) კრედიტორული დავალიანებები</t>
  </si>
  <si>
    <t>სხვა მოკლევადიანი (მიმდინარე) ვალდებულებები (2-15-0000)</t>
  </si>
  <si>
    <t xml:space="preserve">  ავანსად მიღებული მოკლევადიანი (მიმდინარე) შემოსავლები</t>
  </si>
  <si>
    <t xml:space="preserve"> მოკლევადიანი (მიმდინარე) ავანსად მიღებული საგადასახადო შემოსავლები</t>
  </si>
  <si>
    <t xml:space="preserve"> მოკლევადიანი (მიმდინარე) ავანსად მიღებული არასაგადასახადო შემოსავლები</t>
  </si>
  <si>
    <t xml:space="preserve"> მოკლევადიანი (მიმდინარე) ავანსად მიღებული იჯარის შემოსავლები</t>
  </si>
  <si>
    <t xml:space="preserve"> მოკლევადიანი (მიმდინარე) ავანსად მიღებული გრანტებით და სხვა არაგაცვლითი ოპერაციებით შემოსავლები</t>
  </si>
  <si>
    <t xml:space="preserve"> მოკლევადიანი (მიმდინარე) ავანსად მიღებული სხვა არასაგადასახადო შემოსავლები</t>
  </si>
  <si>
    <t xml:space="preserve">  მოკლევადიანი (მიმდინარე) არაფულადი ვალდებულებები არაფინანსური აქტივების მიღებით</t>
  </si>
  <si>
    <t xml:space="preserve">  ბარტერული ოპერაციების შედეგად გასაცემი აქტივებით წარმოქმნილი მოკლევადიანი (მიმდინარე) ვალდებულებები</t>
  </si>
  <si>
    <t xml:space="preserve">  მოკლევადიანი (მიმდინარე)  არაფულადი ვალდებულებები არაგაცვლით ოპერაციებთან დაკავშირებით</t>
  </si>
  <si>
    <t>გრძელვადიანი კრედიტორული დავალიანებები 2-26-0000</t>
  </si>
  <si>
    <t>260</t>
  </si>
  <si>
    <t>საქონლისა და მომსახურების მიწოდებასთან დაკავშირებული გრძელვადიანი კრედიტორული დავალიანება</t>
  </si>
  <si>
    <t>270</t>
  </si>
  <si>
    <t>არაფინანსური აქტივების მოწოდებით დარიცხული გრძელვადიანი კრედიტორული დავალიანებები</t>
  </si>
  <si>
    <t>280</t>
  </si>
  <si>
    <t>სხვა გრძელვადიანი კრედიტორული დავალიანებები</t>
  </si>
  <si>
    <t xml:space="preserve"> N13ბ          </t>
  </si>
  <si>
    <t>საანგარიშგებო პერიოდი</t>
  </si>
  <si>
    <t>შენიშვნა N2 ფულადი სახსრები და ეკვივალენტები</t>
  </si>
  <si>
    <t>ფულადი სახსრები ეროვნულ ვალუტაში</t>
  </si>
  <si>
    <t>სხვა ანგარიშები ხაზინაში ეროვნულ ვალუტაში</t>
  </si>
  <si>
    <t>სულ ფულადი სახსრები ეროვნულ ვალუტაში</t>
  </si>
  <si>
    <t>ფულადი სახსრები უცხოურ ვალუტაში</t>
  </si>
  <si>
    <t>სულ ფულადი სახსრები უცხოურ ვალუტაში</t>
  </si>
  <si>
    <t>ფულადი სახსრების ექვივალენტები</t>
  </si>
  <si>
    <t>სახელმწიფო ხაზინის მიერ 3 თვემდე ვადიან დეპოზიტებზე (ანაბრებზე) ეროვნულ ვალუტაში განთავსებული ფულადი სახსრები</t>
  </si>
  <si>
    <t>ავტონომიური რესპუბლიკებისა და მუნიციპალიტეტების მიერ 3 თვემდე ვადიან დეპოზიტებზე (ანაბრებზე) ეროვნულ ვალუტაში განთავსებული ფულადი სახსრები</t>
  </si>
  <si>
    <t xml:space="preserve">ცენტრალური ბიუჯეტის სსიპ-ებისა და არასამეწარმეო, არაკომერციული იურიდიული პირების მიერ 3 თვემდე ვადიან დეპოზიტებზე (ანაბრებზე) ეროვნულ ვალუტაში განთავსებული ფულადი სახსრები </t>
  </si>
  <si>
    <t>ავტონომიური რესპუბლიკებისა და მუნიციპალიტეტების ბიუჯეტის სსიპ-ების და ა(ა)იპ-ების მიერ 3 თვემდე ვადიან დეპოზიტებზე (ანაბრებზე) ეროვნულ ვალუტაში განთავსებული ფულადი სახსრები</t>
  </si>
  <si>
    <t>სულ ფულადი სახსრების ექვივალენტები</t>
  </si>
  <si>
    <t xml:space="preserve">სულ ფულადი სახსრები და ეკვივალენტები </t>
  </si>
  <si>
    <t>ა) გრძელვადიანი კრედიტებისა და სესხების შეფასება ხდება ამორტიზებადი ღირებულებით</t>
  </si>
  <si>
    <t xml:space="preserve">ბ) წილობრივ ინსტრუმენტებში ინვესტიციები თვითღრებულებით ფასდება, თუ ინვესტიციები არ ხორციელდება კონტროლირებულ ერთეულებში, მეკავშირე ერთეულებსა თუ ერთობლივ საქმიანობებში. ასეთ შემთხვევებში, მათი შეფასება კაპიტალ-მეთოდის გამოყენებით ხდება.    </t>
  </si>
  <si>
    <t>აკუმულირებული გაუფასურების ზარალი/საეჭვო მოთხოვნის ანარიცხი</t>
  </si>
  <si>
    <t>სხვა გრძელვადიანი დებიტორული დავალიანებები და არაფულადი მოთხოვნები</t>
  </si>
  <si>
    <t xml:space="preserve"> გრძელვადიანი დებიტორული დავალიანება ფინანსური იჯარიდან</t>
  </si>
  <si>
    <t xml:space="preserve">ფინანსური იჯარის მინიმალური შენატანების ამჟამინდელი ღირებულება  </t>
  </si>
  <si>
    <t>შენიშვნა N12 მოკლევადიანი და გრძელვადიანი ფინანსური ვალდებულებები</t>
  </si>
  <si>
    <t>მოკლევადიანი ფინანსური ვალდებულებები</t>
  </si>
  <si>
    <t>მოკლევადიანი ნასესხები თანხები საბიუჯეტო სახსრებით</t>
  </si>
  <si>
    <t>მოკლევადიანი ნასესხები თანხები საბიუჯეტო სახსრებით ეროვნულ ვალუტაში</t>
  </si>
  <si>
    <t>მოკლევადიანი ნასესხები თანხები საბიუჯეტო სახსრებით უცხოურ ვალუტაში</t>
  </si>
  <si>
    <t>მოკლევადიანი ნასესხები თანხები არასაბიუჯეტო სახსრებით</t>
  </si>
  <si>
    <t>მოკლევადიანი ნასესხები თანხები არასაბიუჯეტო სახსრებით ეროვნულ ვალუტაში</t>
  </si>
  <si>
    <t>მოკლევადიანი ნასესხები თანხები არასაბიუჯეტო სახსრებით უცხოურ ვალუტაში</t>
  </si>
  <si>
    <t>მოკლევადიანი ფასიანი ქაღალდები ეროვნულ ვალუტაში</t>
  </si>
  <si>
    <t>მოკლევადიანი ფასიანი ქაღალდები უცხოურ ვალუტაში</t>
  </si>
  <si>
    <t xml:space="preserve">გრძელვადიანი საბიუჯეტო  ნასესხები თანხების მიმდინარე ნაწილი </t>
  </si>
  <si>
    <t>გრძელვადიანი საბიუჯეტო ნასესხები თანხების მიმდინარე ნაწილი ეროვნულ ვალუტაში</t>
  </si>
  <si>
    <t>გრძელვადიანი საბიუჯეტო ნასესხები თანხების მიმდინარე ნაწილი უცხოურ ვალუტაში</t>
  </si>
  <si>
    <t xml:space="preserve">გრძელვადიანი არასაბიუჯეტო ნასესხები თანხების მიმდინარე ნაწილი </t>
  </si>
  <si>
    <t>გრძელვადიანი არასაბიუჯეტო ნასესხები თანხების მიმდინარე ნაწილი ეროვნულ ვალუტაში</t>
  </si>
  <si>
    <t xml:space="preserve">გრძელვადიანი არასაბიუჯეტო ნასესხები თანხების მიმდინარე ნაწილი უცხოურ ვალუტაში </t>
  </si>
  <si>
    <t>გრძელვადიანი ფინანსური ვალდებულებები</t>
  </si>
  <si>
    <t>გრძელვადიანი საბიუჯეტო  ნასესხები თანხები</t>
  </si>
  <si>
    <t>გრძელვადიანი საბიუჯეტო ნასესხები თანხები ეროვნულ ვალუტაში</t>
  </si>
  <si>
    <t>გრძელვადიანი საბიუჯეტო ნასესხები თანხები უცხოურ ვალუტაში</t>
  </si>
  <si>
    <t>გრძელვადიანი არასაბიუჯეტო  ნასესხები თანხები</t>
  </si>
  <si>
    <t>გრძელვადიანი არასაბიუჯეტო ნასესხები თანხები ეროვნულ ვალუტაში</t>
  </si>
  <si>
    <t>გრძელვადიანი არასაბიუჯეტო ნასესხები თანხები უცხოურ ვალუტაში</t>
  </si>
  <si>
    <t>გრძელვადიანი ფასიანი ქაღალდები</t>
  </si>
  <si>
    <t>გრძელვადიანი ფასიანი ქაღალდები ეროვნულ ვალუტაში</t>
  </si>
  <si>
    <t>გრძელვადიანი ფასიანი ქაღალდები უცხოურ ვალუტაში</t>
  </si>
  <si>
    <t>სასესხო ხელშეკრულებების დასახელება</t>
  </si>
  <si>
    <t>სესხის აღწერილობა</t>
  </si>
  <si>
    <t xml:space="preserve">ა) ფინანსური იჯარით მიღებული არაფინანსური აქტივები კლასიფიცირდება და აღირიცხება, როგორც ძირითადი აქტივები, არამატერიალური აქტივები ან საინვესტიციო ქონება IPSAS 17-ის, IPSAS 16-ის ან IPSAS 31-ის შესაბამისად </t>
  </si>
  <si>
    <t>ფინანსური იჯარით მიღებული აქტივები</t>
  </si>
  <si>
    <t>ღირებულება *</t>
  </si>
  <si>
    <t>დაგროვილი ცვეთა/ამორტიზაცია</t>
  </si>
  <si>
    <t>ა) ფინანსურ ანგარიშგებაში არამატერიალური აქტივების შეფასება თვითღირებულების მოდელის გამოყენებით ხდება.</t>
  </si>
  <si>
    <t xml:space="preserve">ბ) არამატერიალურ აქტივებს ამორტიზაცია წრფივი მეთოდის გამოყენებით დაერიცხება.  </t>
  </si>
  <si>
    <t>გ) ამორტიზაციის დარიცხვისათვის სასარგებლო მომსახურების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t>
  </si>
  <si>
    <t>არამატერიალური აქტივების ღირებულება *</t>
  </si>
  <si>
    <t xml:space="preserve"> გარე ტრანსფერებით, რომლებიც სხვაგან არ არის კლასიფიცირებული
</t>
  </si>
  <si>
    <t>სხვადასხვა შემოსავლებით**</t>
  </si>
  <si>
    <t>სხვა მიღებებით ***</t>
  </si>
  <si>
    <t xml:space="preserve"> გარე ტრანსფერებით, რომლებიც სხვაგან არ არის კლასიფიცირებული</t>
  </si>
  <si>
    <t xml:space="preserve"> სხვადასხვა ხარჯებით**</t>
  </si>
  <si>
    <t>სხვა გასვლებით***</t>
  </si>
  <si>
    <t>**აისახება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</si>
  <si>
    <t>***აისახება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</si>
  <si>
    <t>არამატერიალური აქტივების დაგროვილი ამორტიზაცია</t>
  </si>
  <si>
    <t>მიღებული დაგროვილი ამორტიზაცია</t>
  </si>
  <si>
    <t>**** განმარტეთ გაუფასურების ზარალის ან გაუფასურების ზარალის უკუგატარების მიზეზები</t>
  </si>
  <si>
    <t>საეჭვო მოთხოვნების ანარიცხების შემცირების უკუგატარებით წარმოქმნილი შემოსავლები</t>
  </si>
  <si>
    <t>მატერიალური მარაგების ღირებულების შემცირების უკუგატარებით წარმოქმნილი შემოსავლები</t>
  </si>
  <si>
    <t>ძირითადი აქტივების გაუფასურების უკუგატარებით წარმოქმნილი შემოსავლები</t>
  </si>
  <si>
    <t>საინვესტიციო ქონების გაუფასურების უკუგატარებით წარმოქმნილი შემოსავლები</t>
  </si>
  <si>
    <t>არამატერიალური აქტივების გაუფასურების უკუგატარებით წარმოქმნილი შემოსავლები</t>
  </si>
  <si>
    <t>შეღავათიანი მომსახურების აქტივების გაუფასურების უკუგატარებით წარმოქმნილი შემოსავლები</t>
  </si>
  <si>
    <t>ფინანსური იჯარით მიღებული აქტივების გაუფასურების უკუგატარებით წარმოქმნილი შემოსავლები</t>
  </si>
  <si>
    <t>სხვა არაფინანსური აქტივების გაუფასურების უკუგატარებით წარმოქმნილი შემოსავლები</t>
  </si>
  <si>
    <t>საეჭვო/უიმედო მოთხოვნების ხარჯები</t>
  </si>
  <si>
    <t>მატერიალური მარაგების ღირებულების შემცირების ხარჯები</t>
  </si>
  <si>
    <t>ძირითადი აქტივების გაუფასურების ხარჯები</t>
  </si>
  <si>
    <t>საინვესტიციო ქონების გაუფასურების ხარჯები</t>
  </si>
  <si>
    <t>არამატერიალური აქტივების გაუფასურების ხარჯები</t>
  </si>
  <si>
    <t>შეღავათიანი მომსახურების აქტივების გაუფასურების ხარჯები</t>
  </si>
  <si>
    <t>ფინანსური იჯარით მიღებული აქტივების გაუფასურების ხარჯები</t>
  </si>
  <si>
    <t>სხვა არაფინანსური აქტივების გაუფასურების ხარჯები</t>
  </si>
  <si>
    <t>შენიშვნა N18 სხვადასხვა შემოსავლები და ხარჯები</t>
  </si>
  <si>
    <t>სხვადასხვა შემოსავლები</t>
  </si>
  <si>
    <t>უცხოური ვალუტის გაცვლის კურსის ცვლილებით ფლობიდან მიღებული მოგება</t>
  </si>
  <si>
    <t>უცხოურ ვალუტაში აქტივების გადაანგარიშების შედეგად ფლობიდან მიღებული მოგება</t>
  </si>
  <si>
    <t>უცხოურ ვალუტაში ვალდებულებების გადაანგარიშების შედეგად ფლობიდან მიღებული მოგება</t>
  </si>
  <si>
    <t>კაპიტალ-მეთოდით აღრიცხული ინვესტიციების ფლობით მიღებული მოგება</t>
  </si>
  <si>
    <t>სულ სხვადასხვა შემოსავლები</t>
  </si>
  <si>
    <t>სხვადასხვა ხარჯები</t>
  </si>
  <si>
    <t>უცხოურ ვალუტაში აქტივების გადაანგარიშების შედეგად ფლობიდან წარმოქმნილი ზარალი</t>
  </si>
  <si>
    <t>უცხოურ ვალუტაში ვალდებულებების გადაანგარიშების შედეგად ფლობიდან წარმოქმნილი ზარალი</t>
  </si>
  <si>
    <t xml:space="preserve">კაპიტალ-მეთოდით აღრიცხული ინვესტიციების ფლობით წარმოქმნილი ზარალი
</t>
  </si>
  <si>
    <t>სულ სხვადასხვა ხარჯები</t>
  </si>
  <si>
    <t>ფორმა #4</t>
  </si>
  <si>
    <t>შენიშვნა *</t>
  </si>
  <si>
    <t>სააღრიცხვო პოლიტიკის ცვლილებების რეტროსპექტული გამოყენება</t>
  </si>
  <si>
    <t>წინა პერიოდების არსებითი შეცდომების რეტროსპექტული გადაანგარიშება</t>
  </si>
  <si>
    <t>პერიოდის ნამეტი/დეფიციტი</t>
  </si>
  <si>
    <t>მესაკუთრეებისათვის გასანაწილებელი თანხები</t>
  </si>
  <si>
    <t xml:space="preserve">წინა საანგარიშგებო პერიოდი </t>
  </si>
  <si>
    <t>ხელმოწერა</t>
  </si>
  <si>
    <t xml:space="preserve">ბუღალტერი:  </t>
  </si>
  <si>
    <t xml:space="preserve">შიდა პოლიტიკით განსაზღვრული სხვა უფლებამოსილი პირ(ებ)ი (ასეთის არსებობის შემთხვევაში): </t>
  </si>
  <si>
    <t xml:space="preserve">ორგანიზაციის ხელმძღვანელი:  </t>
  </si>
  <si>
    <t xml:space="preserve"> წმინდა აქტივების/კაპიტალის ცვლილებების შესახებ ანგარიშგება</t>
  </si>
  <si>
    <t xml:space="preserve">ფინანსური შედეგების ანგარიშგება  </t>
  </si>
  <si>
    <t>N15ბ N17ა**</t>
  </si>
  <si>
    <t>N18</t>
  </si>
  <si>
    <t xml:space="preserve">შიდა ტრანსფერებით ხარჯები </t>
  </si>
  <si>
    <t>ცვეთა და ამორტიზაცია</t>
  </si>
  <si>
    <t>საპროცენტო ხარჯები (ფინანსური ხარჯები)</t>
  </si>
  <si>
    <t xml:space="preserve">სხვადასხვა ხარჯები </t>
  </si>
  <si>
    <t>024</t>
  </si>
  <si>
    <t>ფინანსური მდგომარეობის ანგარიშგება</t>
  </si>
  <si>
    <t>სხვა გრძელვადიანი არაფინანსური აქტივები</t>
  </si>
  <si>
    <t xml:space="preserve">მოკლევადიანი ვალდებულებები ფასიანი ქაღალდებით </t>
  </si>
  <si>
    <t>მოკლევადიანი კრედიტორული დავალიანებები, გარდა პროცენტისა</t>
  </si>
  <si>
    <t>გრძელვადიანი ნასესხები თანხები</t>
  </si>
  <si>
    <t xml:space="preserve">გრძელვადიანი კრედიტორული დავალიანებები ფინანსური იჯარით </t>
  </si>
  <si>
    <t>შეღავათიანი მომსახურების შეთანხმებებით განსაზღვრული გრძელვადიანი კრედიტორული დავალიანებები</t>
  </si>
  <si>
    <t>გრძელვადიანი კრედიტორული დავალიანებები</t>
  </si>
  <si>
    <t> 036</t>
  </si>
  <si>
    <t>საბალანსო ღირებულებ</t>
  </si>
  <si>
    <t xml:space="preserve"> ფულადი სახსრების მოძრაობის ანგარიშგება*</t>
  </si>
  <si>
    <t>შენიშვნა **</t>
  </si>
  <si>
    <t xml:space="preserve">შემოსული თანხები </t>
  </si>
  <si>
    <t xml:space="preserve">გასული თანხები </t>
  </si>
  <si>
    <t>025</t>
  </si>
  <si>
    <t>026</t>
  </si>
  <si>
    <t>027</t>
  </si>
  <si>
    <t>028</t>
  </si>
  <si>
    <t>029</t>
  </si>
  <si>
    <t>031</t>
  </si>
  <si>
    <t>032</t>
  </si>
  <si>
    <t>033</t>
  </si>
  <si>
    <t>034</t>
  </si>
  <si>
    <t>035</t>
  </si>
  <si>
    <t>036</t>
  </si>
  <si>
    <t>037</t>
  </si>
  <si>
    <t>038</t>
  </si>
  <si>
    <t>039</t>
  </si>
  <si>
    <t>041</t>
  </si>
  <si>
    <t>042</t>
  </si>
  <si>
    <t>043</t>
  </si>
  <si>
    <t>044</t>
  </si>
  <si>
    <t>045</t>
  </si>
  <si>
    <t>046</t>
  </si>
  <si>
    <t>047</t>
  </si>
  <si>
    <t>048</t>
  </si>
  <si>
    <t>049</t>
  </si>
  <si>
    <t>ხაზინის ერთიანი ანგარიში, ფულადი სახსრები სალაროში და კომერციულ ბანკებში ანგარიშები</t>
  </si>
  <si>
    <t>051</t>
  </si>
  <si>
    <t>ხაზინის სავალუტო ანგარიში</t>
  </si>
  <si>
    <t>052</t>
  </si>
  <si>
    <t>3 თვემდე ვადიანი დეპოზიტები</t>
  </si>
  <si>
    <t>053</t>
  </si>
  <si>
    <t>054</t>
  </si>
  <si>
    <t>055</t>
  </si>
  <si>
    <t>056</t>
  </si>
  <si>
    <t>057</t>
  </si>
  <si>
    <t>** მითითებულ შენიშვნებში აისახება ფულადი სახსრების მოძრაობის ანგარიშგების მუხლებთან დაკავშირებით დეტალური ინფორმაცია</t>
  </si>
  <si>
    <t xml:space="preserve">ბიუჯეტის შემოსულობები </t>
  </si>
  <si>
    <t>არაფინანსური აქტივების კლება</t>
  </si>
  <si>
    <t>ფინანსური აქტივების კლება</t>
  </si>
  <si>
    <t xml:space="preserve">სულ  ბიუჯეტის შემოსულობები </t>
  </si>
  <si>
    <t>ბიუჯეტის გადასახდელები</t>
  </si>
  <si>
    <t>ვალდებულებების კლება</t>
  </si>
  <si>
    <t>სულ ბიუჯეტის გადასახდელები</t>
  </si>
  <si>
    <t>ბიუჯეტის ნაშთი</t>
  </si>
  <si>
    <t>* მითითებულ შენიშვნაში აისახება ბიუჯეტის და ფაქტობრივი თანხების შედარების ანგარიშგების მუხლებთან დაკავშირებით დეტალური ინფორმაცია</t>
  </si>
  <si>
    <t>დანართი N1</t>
  </si>
  <si>
    <t>ანგარიშვალდებული ერთეული (ცვლილებები წინა საანგარიშგებო პერიოდთან მიმართებით, ასეთის არსებობის შემთხვევაში)</t>
  </si>
  <si>
    <t>ანგარიშვალდებული ერთეულის საკონტაქტო ინფორმაცია (მისამართი, ტელეფონი, ელ.ფოსტა)</t>
  </si>
  <si>
    <t>საიდენტიფიკაციო ნომერი (ცვლილებები წინა საანგარიშგებო პერიოდთან მიმართებით, ასეთის არსებობის შემთხვევაში)</t>
  </si>
  <si>
    <t xml:space="preserve">ორგანიზაციული ფორმა </t>
  </si>
  <si>
    <t>დაფინანსების წყარო</t>
  </si>
  <si>
    <t>ანგარიშგების ტიპი</t>
  </si>
  <si>
    <t>ანგარიშგების პერიოდულობა</t>
  </si>
  <si>
    <t>წლიური</t>
  </si>
  <si>
    <t>ანგარიშგების თარიღი და პერიოდი</t>
  </si>
  <si>
    <t>ერთეულების მომცველობა (კონსოლიდირებული ფინანსური ანგარიშგების შემთხვევაში)</t>
  </si>
  <si>
    <t>1.
2.
3.
4.
......</t>
  </si>
  <si>
    <t>ძირითადი საქმიანობების ჩამონათვალი</t>
  </si>
  <si>
    <t>საანგარიშგებო ვალუტა</t>
  </si>
  <si>
    <t>ლარი</t>
  </si>
  <si>
    <t>დამრგვალების დონე</t>
  </si>
  <si>
    <t>ერთეული</t>
  </si>
  <si>
    <t>პერიოდი</t>
  </si>
  <si>
    <t>ორგანიზაცია</t>
  </si>
  <si>
    <t>პროგრამული კოდი</t>
  </si>
  <si>
    <t>შემსრულებელი</t>
  </si>
  <si>
    <t>დირექტორი</t>
  </si>
  <si>
    <t xml:space="preserve">შენიშვნა N13 კრედიტორული დავალიანებები, ანარიცხები და სხვა ვალდებულებები </t>
  </si>
  <si>
    <t>შენიშვნა N1 სააღრიცხვო პოლიტიკები და სხვა განმარტებითი შენიშვნები</t>
  </si>
  <si>
    <t>ინსტრუქციების და სტანდარტების ჩამონათვალი, რის  შესაბამისადაც მომზადდა ფინანსური ანგარიშგება; ასევე, სტანდარტების და ინსტრუქციების ის ჩანაწერები, რომელთა გათვალისწინება ვერ მოხდა ფინანსური ანგარიშგების მომზადების/წარდგენის დროს; ასევე, ამ გადახრების გამომწვევი მიზეზები</t>
  </si>
  <si>
    <t>ძირითადი სააღრიცხვო პოლიტიკების აღწერილობები</t>
  </si>
  <si>
    <t>სააღრიცხვო პოლიტიკების ცვლილებების აღწერილობა, რომლებიც აისახა ახალი სააღრიცხვო პოლიტიკის რესტროსპექტული გამოყენების სახით; ასევე, წინა საანგარიშგებო პერიოდის შესადარის ინფორმაციასთან დაკავშირებით ანალოგიური მონაცემები</t>
  </si>
  <si>
    <t>წინა პერიოდე(ებ)ის არსებითი შეცდომების აღწერილობა, რომლებიც გასწორდა რეტროსპექტული გადაანგარიშების შედეგად; ასევე, წინა საანგარიშგებო პერიოდის შესადარის ინფორმაციასთან დაკავშირებული ანალოგიური მონაცემები</t>
  </si>
  <si>
    <t>წინა პერიოდე(ებ)ის არაარსებითი შეცდომების აღწერილობა, რომლებიც გასწორდა პერსპექტიულად, მიმდინარე პერიოდის ანგარიშგებაში</t>
  </si>
  <si>
    <t>არსებითი არამაკორექტირებელი მოვლენის შესახებ დეტალური ინფორმაცია, ფინანსური შედეგის წინასწარ შეფასებასთან ერთად, ან შესაბამისი მიზეზების მითითებით, თუ რატომ ვერ მოხერხდა ფინანსური შედეგების წინასწარი განსაზღვრა</t>
  </si>
  <si>
    <t>ერთჯერადი გადაფასების შედეგად კაპიტალის კორექტირებების აღწერილობები, რომლებიც გასწორდა რეტროსპექტულად, წინა საანგარიშგებო პერიოდის შესადარის ინფორმაციასთან ერთად</t>
  </si>
  <si>
    <t>კაპიტალის სხვა კორექტირებების (ერთეულთა გაერთიანების და ა.შ შედეგად) აღწერილობები, რომლებიც გასწორდა რესტროსპექტულად, წინა საანგარიშგებო პერიოდის შესადარის ინფორმაციასთან ერთად</t>
  </si>
  <si>
    <t>ა) საანგარიშგებო პერიოდის ბოლოს მდგომარეობით, მატერიალური მარაგების აღიარება ხდება:
	თვითღირებულებასა და მიმდინარე ჩანაცვლების ღირებულებას შორის უმცირესი თანხით - უსასყიდლოდ ან ნომინალური ღირებულებით გასანაწილებელი მარაგების ან უსასყიდლოდ ან ნომინალური ღირებულებით გასანაწილებელი საქონლის წარმოების პროცესში გამოსაყენებელი მარაგების შემთხვევაში;
	თვითღირებულებასა და ნეტო სარეალიზაციო ღირებულებას შორის  უმცირესი თანხით.</t>
  </si>
  <si>
    <t xml:space="preserve">ბ) ერთგვაროვანი მატერიალური მარაგების თვითღირებულებები მატერიალური მარაგების შემდეგი ჯგუფებისათვის 
 განისაზღვრება:
	პირველი შემოსული პირველი გადის (FIFO) ფორმულით (მიუთითეთ
შესაბამისი ჯგუფები);
-----------------
-----------------
	საშუალო შეწონილი თვითღირებულების ფორმულით (მიუთითეთ
შესაბამისი ჯგუფები);
-----------------
-----------------
</t>
  </si>
  <si>
    <t xml:space="preserve"> დასახელება</t>
  </si>
  <si>
    <t>საანგარიშგებო  პერიოდის საბოლოო ნაშთი</t>
  </si>
  <si>
    <t>საანგარიშგებო პერიოდის გადაანგარიშებული საწყისი ნაშთი</t>
  </si>
  <si>
    <t>საკუთარი ძალებით კაპიტალის შექმნით</t>
  </si>
  <si>
    <t>ხარჯები გარე ტრანსფერებით, რომლებიც სხვაგან არ არის კლასიფიცირებული</t>
  </si>
  <si>
    <t>გაყიდვის მიზნით ფლობილი საქონელი</t>
  </si>
  <si>
    <t xml:space="preserve">გასვლისას ანულირებული </t>
  </si>
  <si>
    <t>მიღებული აკუმულირებული ღირებულების შემცირება</t>
  </si>
  <si>
    <t>აქტივების რეკლასიფიცირება (+/-)</t>
  </si>
  <si>
    <r>
      <t>შენიშვნა N4 სხვა მოკლევადიანი (მიმდინარე) აქტივები</t>
    </r>
    <r>
      <rPr>
        <b/>
        <vertAlign val="superscript"/>
        <sz val="10"/>
        <rFont val="Sylfaen"/>
        <family val="1"/>
      </rPr>
      <t>1</t>
    </r>
  </si>
  <si>
    <t>სააღრიცხვო პოლიტიკები:</t>
  </si>
  <si>
    <t>მიუთითეთ სხვა მოკლევადიანი (მიმდინარე) აქტივების აღრიცხვისათვის გამოყენებული სააღრიცხვო პოლიტიკები</t>
  </si>
  <si>
    <t>საანგარიშგებო  პერიოდის
საბოლოო ნაშთი</t>
  </si>
  <si>
    <t>წინა საანგარიშგებო პერიოდის  
საბოლოო ნაშთი</t>
  </si>
  <si>
    <r>
      <t xml:space="preserve">მთლიანი საბალანსო ღირებულება </t>
    </r>
    <r>
      <rPr>
        <b/>
        <sz val="9"/>
        <color indexed="10"/>
        <rFont val="Sylfaen"/>
        <family val="1"/>
      </rPr>
      <t xml:space="preserve"> </t>
    </r>
  </si>
  <si>
    <t>აკუმულირებული გაუფასურების ზარალი</t>
  </si>
  <si>
    <t xml:space="preserve">მთლიანი საბალანსო ღირებულება  </t>
  </si>
  <si>
    <t>სხვა მოკლევადიანი (მიმდინარე) აქტივები</t>
  </si>
  <si>
    <t>წინასწარი გადახდები გრძელვადიანი არაფინანსური აქტივებისათვის</t>
  </si>
  <si>
    <t>წინასწარი გადახდები გადასახდელებით</t>
  </si>
  <si>
    <t xml:space="preserve">მოკლევადიანი (მიმდინარე) არაფულადი მოთხოვნები არაფინანსური აქტივების გადაცემით </t>
  </si>
  <si>
    <t>მთლიანი საბალანსო ღირებულება</t>
  </si>
  <si>
    <t>წლის გაუფასურების ხარჯიხარჯი</t>
  </si>
  <si>
    <t>უკუგატარებით წარმოქმნილი შემოსავალი</t>
  </si>
  <si>
    <t>ა) ფინანსურ ანგარიშგებაში ძირითადი აქტივების შეფასება თვითღირებულების მოდელის გამოყენებით ხდება.</t>
  </si>
  <si>
    <t xml:space="preserve">ბ) ძირითად აქტივებს ცვეთა წრფივი მეთოდის გამოყენებით დაერიცხება. </t>
  </si>
  <si>
    <t>გ) ცვეთის დარიცხვისათვის სასარგებლო მომსახურების მინიმალური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t>
  </si>
  <si>
    <r>
      <t>ღირებულება</t>
    </r>
    <r>
      <rPr>
        <b/>
        <vertAlign val="superscript"/>
        <sz val="10"/>
        <color indexed="8"/>
        <rFont val="Sylfaen"/>
        <family val="1"/>
      </rPr>
      <t>1</t>
    </r>
  </si>
  <si>
    <r>
      <t xml:space="preserve">ღირებულება </t>
    </r>
    <r>
      <rPr>
        <b/>
        <vertAlign val="superscript"/>
        <sz val="10"/>
        <color indexed="8"/>
        <rFont val="Sylfaen"/>
        <family val="1"/>
      </rPr>
      <t>1</t>
    </r>
  </si>
  <si>
    <t>მანქანა-დანადგარები და ინვენტარი</t>
  </si>
  <si>
    <t xml:space="preserve">ტრანსფერები და სხვა არაკლასიფიცირებული შემოსავლები
</t>
  </si>
  <si>
    <t xml:space="preserve">ტრანსფერები და სხვა არაკლასიფიცირებული ხარჯები   </t>
  </si>
  <si>
    <t>ა) ფინანსურ ანგარიშგებაში საინვესტიციო ქონების შეფასება თვითღირებულების მოდელის გამოყენებით ხდება.</t>
  </si>
  <si>
    <t xml:space="preserve">ბ) საინვესტიციო ქონებას ცვეთა წრფივი მეთოდის გამოყენებით დაერიცხება. </t>
  </si>
  <si>
    <t xml:space="preserve">გ) ცვეთის დარიცხვისათვის სასარგებლო მომსახურების მინიმალური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 </t>
  </si>
  <si>
    <t xml:space="preserve">ღირებულება * </t>
  </si>
  <si>
    <t>სულ საინვესტიციო ქონება</t>
  </si>
  <si>
    <t xml:space="preserve">საინვესტიციო ქონების ღირებულება  </t>
  </si>
  <si>
    <t>ტრანსფერები და სხვა არაკლასიფიცირებული შემოსავლები</t>
  </si>
  <si>
    <t>ტრანსფერები და სხვა არაკლასიფიცირებული ხარჯები</t>
  </si>
  <si>
    <r>
      <rPr>
        <vertAlign val="superscript"/>
        <sz val="10"/>
        <rFont val="Sylfaen"/>
        <family val="1"/>
      </rPr>
      <t>1</t>
    </r>
    <r>
      <rPr>
        <sz val="10"/>
        <rFont val="Sylfaen"/>
        <family val="1"/>
      </rPr>
      <t xml:space="preserve"> იგულისხმება თვითღირებულება ან ღირებულების განსაზღვრისათვის გამოყენებული სხვა თანხა</t>
    </r>
  </si>
  <si>
    <t>შენიშვნა N9  შეღავათიანი მომსახურების შეთანხმებები</t>
  </si>
  <si>
    <t>ა) შეღავათიანი მომსახურების ხელშეკრულებების აქტივების აღიარება ხდება მთავრობის აქტივების სახით. იმის გათვალისწინებით, რომ ამ აქტივების შენება/შექმნა ეტაპობრივად მიმდინარეობს, მთავრობა მათ აღიარებს დაუმთავრებელი მშენებლობის სახით, თვითღირებულებით. ამავე დროს ხდება იგივე ღირებულების ფინანსური ვალდებულების აღიარებაც. როცა აქტივების მშენებლობა/შექმნა სრულდება, მათი მთლიანი თვითღირებულება და საპირწონე ფინანსური ვალდებულება ასახავს იმ სამომავლო ანაზღაურების ღირებულებას, რომელიც აქტივების სანაცვლოდ კერძო სექტორიდან წარმოდგენილ პარტნიორს უნდა გადაეცეს.</t>
  </si>
  <si>
    <t>ბ) შეღავათიანი მომსახურების აქტივები თავდაპირველად სამართლიანი (რეალური) ღირებულებით ფასდება.</t>
  </si>
  <si>
    <t>გ) თავდაპირველი აღიარების შემდეგ, შეღავათიანი მომსახურების აქტივების აღრიცხვა IPSAS 17ის და IPSAS 31-ის შესაბამისად ხდება.</t>
  </si>
  <si>
    <t>დ) შეღავათიანი მომსახურების ვალდებულებების აღიარება შეღავათიანი მომსახურების აქტივების აღიარების დროს ხდება, გარდა იმ შემთხვევისა, როცა ეს აქტივი მთავრობის უკვე არსებული აქტივია. შეღავათიანი მომსახურების ვალდებულების აღიარება თავდაპირველად იმავე თანხით ხდება, რითაც შეღავათიანი მომსახურების აქტივის.</t>
  </si>
  <si>
    <t>ხელშეკრულების #1 დასახელება და აღწერილობა</t>
  </si>
  <si>
    <r>
      <t>ღირებულება</t>
    </r>
    <r>
      <rPr>
        <b/>
        <vertAlign val="superscript"/>
        <sz val="8"/>
        <rFont val="Sylfaen"/>
        <family val="1"/>
      </rPr>
      <t xml:space="preserve"> 1</t>
    </r>
  </si>
  <si>
    <r>
      <t>ღირებულება</t>
    </r>
    <r>
      <rPr>
        <b/>
        <vertAlign val="superscript"/>
        <sz val="8"/>
        <rFont val="Sylfaen"/>
        <family val="1"/>
      </rPr>
      <t>1</t>
    </r>
  </si>
  <si>
    <t>შეძენა</t>
  </si>
  <si>
    <t>რეკლასიფიკაციის შედეგად მიღება</t>
  </si>
  <si>
    <t xml:space="preserve">გასვლა </t>
  </si>
  <si>
    <t>რეკლასიფიკაციის შედეგად გასვლა</t>
  </si>
  <si>
    <t>სხვა შემცირება</t>
  </si>
  <si>
    <t xml:space="preserve">წლის ცვეთის/ამორტიზაციის ხარჯი </t>
  </si>
  <si>
    <r>
      <t>წლის გაუფასურების ხარჯი (უკუგატარება)</t>
    </r>
    <r>
      <rPr>
        <b/>
        <sz val="9"/>
        <rFont val="Sylfaen"/>
        <family val="1"/>
      </rPr>
      <t xml:space="preserve"> </t>
    </r>
    <r>
      <rPr>
        <b/>
        <vertAlign val="superscript"/>
        <sz val="9"/>
        <rFont val="Sylfaen"/>
        <family val="1"/>
      </rPr>
      <t>2</t>
    </r>
  </si>
  <si>
    <r>
      <rPr>
        <vertAlign val="superscript"/>
        <sz val="9"/>
        <rFont val="Sylfaen"/>
        <family val="1"/>
      </rPr>
      <t>2</t>
    </r>
    <r>
      <rPr>
        <sz val="9"/>
        <rFont val="Sylfaen"/>
        <family val="1"/>
      </rPr>
      <t xml:space="preserve"> განმარტეთ გაუფასურების ხარჯის ან გაუფასურების ხარჯის უკუგატარების მიზეზები</t>
    </r>
  </si>
  <si>
    <t>მოკლევადიანი (მიმდინარე) ვალდებულებები</t>
  </si>
  <si>
    <t>შეღავათიანი მომსახურების გრძელვადიანი ვალდებულებების მიმდინარე ნაწილი</t>
  </si>
  <si>
    <r>
      <t xml:space="preserve">ღირებულება </t>
    </r>
    <r>
      <rPr>
        <b/>
        <vertAlign val="superscript"/>
        <sz val="9"/>
        <rFont val="Sylfaen"/>
        <family val="1"/>
      </rPr>
      <t>1</t>
    </r>
  </si>
  <si>
    <t>შენიშვნა N14 შემოსავლები არაგაცვლითი ოპერაციებიდან</t>
  </si>
  <si>
    <t>1) საგადასახადო შემოსავლები აღიარდება ---------------- მეთოდით 
                                            (მიუთითეთ შესაბამისი მეთოდი)</t>
  </si>
  <si>
    <r>
      <t xml:space="preserve">საგადასახადო შემოსავლები </t>
    </r>
    <r>
      <rPr>
        <b/>
        <vertAlign val="superscript"/>
        <sz val="10"/>
        <color indexed="8"/>
        <rFont val="Sylfaen"/>
        <family val="1"/>
      </rPr>
      <t xml:space="preserve">1 </t>
    </r>
  </si>
  <si>
    <t>მიმდინარე ტრანსფერები და სხვა არაკლასიფიცირებული შემოსავლები არაგაცვლითი ოპერაციებით</t>
  </si>
  <si>
    <t>კაპიტალური ტრანსფერები და სხვა არაკლასიფიცირებული შემოსავლები არაგაცვლითი ოპერაციებით</t>
  </si>
  <si>
    <t>მიუთითეთ სხვადასხვა შემოსავლების და ხარჯების აღრიცხვისათვის გამოყენებული სააღრიცხვო პოლიტიკები</t>
  </si>
  <si>
    <r>
      <t>შენიშვნა N19 ფულადი სახსრები გადასახადებიდან</t>
    </r>
    <r>
      <rPr>
        <b/>
        <vertAlign val="superscript"/>
        <sz val="10"/>
        <color indexed="8"/>
        <rFont val="Sylfaen"/>
        <family val="1"/>
      </rPr>
      <t xml:space="preserve"> 1</t>
    </r>
  </si>
  <si>
    <r>
      <rPr>
        <vertAlign val="superscript"/>
        <sz val="10"/>
        <color indexed="8"/>
        <rFont val="Sylfaen"/>
        <family val="1"/>
      </rPr>
      <t xml:space="preserve">1 </t>
    </r>
    <r>
      <rPr>
        <sz val="10"/>
        <color indexed="8"/>
        <rFont val="Sylfaen"/>
        <family val="1"/>
      </rPr>
      <t>ივსება შესაბამისი ერთეულების მიერ, საკასო მეთოდის შესაბამისად</t>
    </r>
  </si>
  <si>
    <t>ფულადი სახსრების მოძრაობის ანგარიშგება</t>
  </si>
  <si>
    <t xml:space="preserve">ბიუჯეტის ნაშთისა და წმინდა ფულადი სახსრებისა და მათი ეკვივალენტების ზრდის (შემცირების) შეჯერება(შედარება) </t>
  </si>
  <si>
    <t xml:space="preserve">ფულადი სახსრები საოპერაციო საქმიანობიდან </t>
  </si>
  <si>
    <t xml:space="preserve">ფულადი სახსრები საინვესტიციო საქმიანობიდან </t>
  </si>
  <si>
    <t>ფულადი სახსრები ფინანსური საქმიანობიდან</t>
  </si>
  <si>
    <t>ბიუჯეტის შემოსულობები</t>
  </si>
  <si>
    <t xml:space="preserve">ბიუჯეტის შემოსავლები </t>
  </si>
  <si>
    <t xml:space="preserve">     გადასახადები</t>
  </si>
  <si>
    <t xml:space="preserve">     გრანტები</t>
  </si>
  <si>
    <t xml:space="preserve">    სხვა შემოსავლები</t>
  </si>
  <si>
    <t xml:space="preserve">სულ ბიუჯეტის შემოსულობები </t>
  </si>
  <si>
    <t xml:space="preserve">ბიუჯეტისა და ფულადი სახსრების ეკვივალენტების მთლიანი ნაშთი  </t>
  </si>
  <si>
    <t>წმინდა ფულადი სახსრები საქმიანობის მიხედვით</t>
  </si>
  <si>
    <t xml:space="preserve">ბიუჯეტის ფაქტობრივი საოპერაციო ნაშთისა და საოპერაციო საქმიანობიდან ფულადი სახსრების შეჯერება (შედარება) </t>
  </si>
  <si>
    <t>ფულადი სახსრები საოპერაციო საქმიანობიდან</t>
  </si>
  <si>
    <t>შენიშვნა N2ა მიმდინარე ინვესტიციები და მოკლევადიანი დებიტორული დავალიანებები</t>
  </si>
  <si>
    <t>ა) მიმდინარე ინვესტიციები განისაზღვრება საანგარიშგებო პერიოდის და წინა საანგარიშგებო პერიოდის ანგარიშგების თარიღის მდგომარეობით</t>
  </si>
  <si>
    <t>აკუმულირებული გაუფასურებისზარალი/საეჭვო მოთხოვნების ანარიცხები</t>
  </si>
  <si>
    <t xml:space="preserve">   ხაზინის მოკლევადიანი (მიმდინარე) დებიტორული დავალიანებები </t>
  </si>
  <si>
    <t xml:space="preserve">   საბიუჯეტო ორგანიზაციების მოკლევადიანი (მიმდინარე) დებიტორული
   დავალიანებები ხაზინის მიმართ
</t>
  </si>
  <si>
    <t xml:space="preserve">          საბიუჯეტო ორგანიზაციების მოკლევადიანი (მიმდინარე) დებიტორული დავალიანებები ხაზინის მიმართ, საბიუჯეტო სახსრებით ეროვნულ ვალუტაში</t>
  </si>
  <si>
    <t xml:space="preserve">         საბიუჯეტო ორგანიზაციების მოკლევადიანი (მიმდინარე) დებიტორული დავალიანებები ხაზინის მიმართ მიზნობრივი დაფინანსებით და გრანტებით ეროვნულ ვალუტაში</t>
  </si>
  <si>
    <t xml:space="preserve">         საბიუჯეტო ორგანიზაციების მოკლევადიანი (მიმდინარე) დებიტორული დავალიანებები ხაზინის მიმართ, არასაბიუჯეტო (საკუთარი) სახსრებით ეროვნულ ვალუტაში
</t>
  </si>
  <si>
    <t xml:space="preserve">         საბიუჯეტო ორგანიზაციების მოკლევადიანი (მიმდინარე) დებიტორული დავალიანებები ხაზინის მიმართ, საბიუჯეტო სახსრებით უცხოურ ვალუტაში</t>
  </si>
  <si>
    <t xml:space="preserve">         საბიუჯეტო ორგანიზაციების მოკლევადიანი (მიმდინარე) დებიტორული დავალიანებები ხაზინის მიმართ მიზნობრივი დაფინანსებით და გრანტებით უცხოურ ვალუტაში</t>
  </si>
  <si>
    <t xml:space="preserve">         საბიუჯეტო ორგანიზაციების მოკლევადიანი (მიმდინარე) დებიტორული დავალიანებები ხაზინის მიმართ, არასაბიუჯეტო (საკუთარი) სახსრებით უცხოურ ვალუტაში
</t>
  </si>
  <si>
    <t xml:space="preserve">         საბიუჯეტო ორგანიზაციების სხვა მოკლევადიანი (მიმდინარე) დებიტორული დავალიანებები ხაზინის მიმართ </t>
  </si>
  <si>
    <t>290</t>
  </si>
  <si>
    <t>300</t>
  </si>
  <si>
    <t>310</t>
  </si>
  <si>
    <t>320</t>
  </si>
  <si>
    <t>330</t>
  </si>
  <si>
    <t xml:space="preserve">მოკლევადიანი (მიმდინარე) დებიტორული დავალიანებები და მოთხოვნები </t>
  </si>
  <si>
    <t>წლის გაუფასურების ხარჯი/საეჭვო და უიმედო მოთხოვნების ხარჯი</t>
  </si>
  <si>
    <t>მიუთითეთ კრედიტორული დავალიანებების, ანარიცხების და სხვა ვალდებულებების აღრიცხვისათვის გამოყენებული სააღრიცხვო პოლიტიკები</t>
  </si>
  <si>
    <r>
      <t xml:space="preserve">სხვა </t>
    </r>
    <r>
      <rPr>
        <b/>
        <vertAlign val="superscript"/>
        <sz val="10"/>
        <rFont val="Sylfaen"/>
        <family val="1"/>
      </rPr>
      <t>1</t>
    </r>
  </si>
  <si>
    <t>ვალდებულებები დროებით განთავსებული სახსრებით</t>
  </si>
  <si>
    <t>ვალდებულებები დროებით განთავსებული  სახსრებით ხაზინაში</t>
  </si>
  <si>
    <t>ვალდებულებები დროებით განთავსებული  სახსრებით ბანკში</t>
  </si>
  <si>
    <t>დაბრუნების სარეზერვო ქვეანგარიში</t>
  </si>
  <si>
    <t xml:space="preserve">თანამშრომლებთან და სტიპენდიანტებთან დაკავშირებული კრედიტორული დავალიანებები </t>
  </si>
  <si>
    <t>მიუთითეთ გაცვლითი ოპერაციებიდან შემოსავლების აღრიცხვისათვის გამოყენებული სააღრიცხვო პოლიტიკები</t>
  </si>
  <si>
    <t>შენიშვნა N15ა შემოსავლები გაცვლითი ოპერაციებიდან გარდა  გრძელვადიანი აქტივების გასვლიდან მიღებული მოგება/(ზარალისა)</t>
  </si>
  <si>
    <t>საქონლის გაყიდვებიდან შემოსავლები</t>
  </si>
  <si>
    <t>მომსახურების გაწევიდან შემოსავლები</t>
  </si>
  <si>
    <t>მიმდინარე ტრანსფერები და სხვა არაკლასიფიცირებული შემოსავლები გაცვლითი ოპერაციებით</t>
  </si>
  <si>
    <t>კაპიტალური ტრანსფერები და სხვა არაკლასიფიცირებული შემოსავლები გაცვლითი ოპერაციებით</t>
  </si>
  <si>
    <t xml:space="preserve">გრძელვადიანი აქტივების გაყიდვიდან მიღებული შემოსავალი </t>
  </si>
  <si>
    <t>შენიშვნა N17 საოპერაციო ხარჯები</t>
  </si>
  <si>
    <t>მიუთითეთ საოპერაციო ხარჯების აღრიცხვისათვის გამოყენებული სააღრიცხვო პოლიტიკები</t>
  </si>
  <si>
    <t>N17 ა</t>
  </si>
  <si>
    <t xml:space="preserve">   იჯარის ხარჯები</t>
  </si>
  <si>
    <t xml:space="preserve">   მივლინებების ხარჯები</t>
  </si>
  <si>
    <t>მიმდინარე ტრანსფერები და სხვა არაკლასიფიცირებული  ხარჯები</t>
  </si>
  <si>
    <t>მიმდინარე ტრანსფერები და სხვა  არაკლასიფიცირებული ხარჯები გაცვლითი ოპერაციებით</t>
  </si>
  <si>
    <t>მიმდინარე ტრანსფერები და სხვა  არაკლასიფიცირებული ხარჯები არაგაცვლითი ოპერაციებით</t>
  </si>
  <si>
    <t>კაპიტალური ტრანსფერები და სხვა არაკლასიფიცირებული  ხარჯები</t>
  </si>
  <si>
    <t>კაპიტალური ტრანსფერები და სხვა  არაკლასიფიცირებული ხარჯები გაცვლითი ოპერაციებით</t>
  </si>
  <si>
    <t>კაპიტალური ტრანსფერები და სხვა  არაკლასიფიცირებული ხარჯები არაგაცვლითი ოპერაციებით</t>
  </si>
  <si>
    <t>გრძელვადიანი აქტივების გაყიდვასთან დაკავშირებული ხარჯი</t>
  </si>
  <si>
    <t>ძირითადი აქტივების გაყიდვასთან დაკავშირებული ხარჯი</t>
  </si>
  <si>
    <t>არამატერიალური აქტივების გაყიდვასთან დაკავშირებული ხარჯი</t>
  </si>
  <si>
    <t>საინვესტიციო ქონების გაყიდვასთან დაკავშირებული ხარჯი</t>
  </si>
  <si>
    <t>სხვა გრძელვადიანი არაფინანსური აქტივების გაყიდვასთან დაკავშირებული ხარჯი</t>
  </si>
  <si>
    <t>N17 ბ გრანტებით ხარჯები</t>
  </si>
  <si>
    <t xml:space="preserve">N17 გ </t>
  </si>
  <si>
    <t>სუბსიდიები კერძო საწარმოებს</t>
  </si>
  <si>
    <t>სუბსიდიები სხვა სექტორებს</t>
  </si>
  <si>
    <t>დაგროვილი ამორტიზაცია.</t>
  </si>
  <si>
    <t>საანგარიშო პერიოდის საწყისი ნაშთი</t>
  </si>
  <si>
    <t>საანგარიშო წლის საწყისი ნაშთი</t>
  </si>
  <si>
    <t>მიუთითეთ ასხვა გრძელვადიანი არაფინანსური აქტივების აღრიცხვისათვის გამოყენებული სააღრიცხვო პოლიტიკები</t>
  </si>
  <si>
    <t>ზრდის პროცესში მყოფი ბიოლოგიური აქტივები</t>
  </si>
  <si>
    <t>დაუმთავრებელი არამატერიალური აქტივი</t>
  </si>
  <si>
    <t>მიუთითეთ ამოკლევადიანი და გრძელვადიანი ფინანსური ვალდებულებების აღრიცხვისათვის გამოყენებული სააღრიცხვო პოლიტიკები</t>
  </si>
  <si>
    <t>საანგარიშო პპერიოდის საწყისი ნაშთი</t>
  </si>
  <si>
    <t>ნამეტი/დეფიციტი (+/-)</t>
  </si>
  <si>
    <t>ცვეთა  (+)</t>
  </si>
  <si>
    <t>ამორტიზაცია (+)</t>
  </si>
  <si>
    <t>წლის გაუფასურების/ღირებულების შემცირების/საეჭვო მოთხოვნების ხარჯი (+)</t>
  </si>
  <si>
    <t>კრედიტორული დავალიანების ზრდა/კლება (+/-)</t>
  </si>
  <si>
    <t>ანარიცხების ზრდა/კლება (+/-)</t>
  </si>
  <si>
    <t>სხვა მიმდინარე ვალდებულებების ზრდა/კლება (+/-)</t>
  </si>
  <si>
    <t>წლის გაუფასურების ღირებულების შემცირების/საეჭვო მოთხოვნების ხარჯის უკუგატარებით 
შემოსავალი (-)</t>
  </si>
  <si>
    <t>გრძელვადიანი არაფინანსური აქტივების გაყიდვიდან მიღებული მოგება/ზარალი (-/+)</t>
  </si>
  <si>
    <t>ინვესტიციების გასვლიდან მიღებული მოგება/ზარალი (-/+)</t>
  </si>
  <si>
    <t>დებიტორული დავალიანების ზრდა/კლება (-/+)</t>
  </si>
  <si>
    <t>მატერიალური მარაგების ზრდა/კლება  (-/+)</t>
  </si>
  <si>
    <t>სხვა მიმდინარე აქტივების ზრდა/კლება (-/+)</t>
  </si>
  <si>
    <t>სხვა არაფულადი ოპერაციებით ზრდა/კლება (-/+)</t>
  </si>
  <si>
    <t>წმინდა ფულადი სახსრები საოპერაციო საქმიანობებიდან</t>
  </si>
  <si>
    <t xml:space="preserve">შენიშვნა N 11 სხვა არაფინანსური გრძელვადიანი აქტივები </t>
  </si>
  <si>
    <t>N14გ N15ა</t>
  </si>
  <si>
    <t>გაუფასურების უკუგატარებით შემოსავლები</t>
  </si>
  <si>
    <t xml:space="preserve"> N17ბ </t>
  </si>
  <si>
    <t>N17გ</t>
  </si>
  <si>
    <t>გაუფასურების ხარჯები</t>
  </si>
  <si>
    <r>
      <t xml:space="preserve">გრძელვადიანი აქტივების გაყიდვებიდან მიღებული </t>
    </r>
    <r>
      <rPr>
        <sz val="9"/>
        <rFont val="Sylfaen"/>
        <family val="1"/>
      </rPr>
      <t>მოგება</t>
    </r>
  </si>
  <si>
    <r>
      <t xml:space="preserve">გრძელვადიანი  არაფინანსური აქტივების გაყიდვებიდან მიღებული </t>
    </r>
    <r>
      <rPr>
        <sz val="9"/>
        <rFont val="Sylfaen"/>
        <family val="1"/>
      </rPr>
      <t xml:space="preserve">ზარალი </t>
    </r>
  </si>
  <si>
    <t>საწესდებო კაპიტალი</t>
  </si>
  <si>
    <t>რეზერვები</t>
  </si>
  <si>
    <t xml:space="preserve">კორექტირებები ერთჯერადი გადაფასების  შედეგად </t>
  </si>
  <si>
    <t xml:space="preserve">კორექტირებები კაპიტალის სხვა ცვლილებების შედეგად </t>
  </si>
  <si>
    <t xml:space="preserve">კაპიტალში შენატანები </t>
  </si>
  <si>
    <t>კაპიტალის ამოღება</t>
  </si>
  <si>
    <t>რეზერვების ზრდა/კლება</t>
  </si>
  <si>
    <t xml:space="preserve">კპიტალში შენატანები </t>
  </si>
  <si>
    <r>
      <rPr>
        <vertAlign val="superscript"/>
        <sz val="9"/>
        <rFont val="Sylfaen"/>
        <family val="1"/>
      </rPr>
      <t>1</t>
    </r>
    <r>
      <rPr>
        <sz val="9"/>
        <rFont val="Sylfaen"/>
        <family val="1"/>
      </rPr>
      <t xml:space="preserve"> მითითებულ შენიშვნაში აისახება წმინდა აქტივების/კაპიტალის ცვლილებების ანგარიშგების მუხლებთან დაკავშირებით დეტალური ინფორმაცია</t>
    </r>
  </si>
  <si>
    <t xml:space="preserve">გრძელვადიანი კრედიტები და სესხები </t>
  </si>
  <si>
    <t xml:space="preserve">     მ. შ ფინანსური იჯარიდან გრძელვადიანი დებიტორული დავალიანებები</t>
  </si>
  <si>
    <t>სულ გრძელვადიანი ფინანსური აქტივები</t>
  </si>
  <si>
    <t>მიმდინარე პერიოდის შეძენით</t>
  </si>
  <si>
    <t>კურსთაშორის სხვაობით</t>
  </si>
  <si>
    <t xml:space="preserve"> რეკლასიფიცირებით</t>
  </si>
  <si>
    <t xml:space="preserve">კაპიტალ-მეთოდით </t>
  </si>
  <si>
    <t>სხვა ზრდით</t>
  </si>
  <si>
    <t>მიმდინარე პერიოდის დაფარვით</t>
  </si>
  <si>
    <t>კაპიტალ-მეთოდით</t>
  </si>
  <si>
    <t>სხვა კლებით *</t>
  </si>
  <si>
    <t>დაგროვილი გაუფასურების ზარალი/საეჭვო მოთხოვნების ანარიცხები</t>
  </si>
  <si>
    <t>ზრდა/კლება ნამეტში და დეფიციტში ასახვით (+/-)</t>
  </si>
  <si>
    <t>ზრდა/კლება რეზერვებში ასახვით (+/-)</t>
  </si>
  <si>
    <t>ინვესტიციები წილობრივ ინსტრუმენტებში</t>
  </si>
  <si>
    <t>ინვესტიციები სახელმწიფო კომერციულ საწარმოებში</t>
  </si>
  <si>
    <t>ინვესტიციები მეკავშირე ერთეულებსა და ერთობლივ საქმიანობებში</t>
  </si>
  <si>
    <t>მიუთითეთ ფულადი სახსრების და ექვივალენტების აღრიცხვისათვის გამოყენებული სააღრიცხვო პოლიტიკები</t>
  </si>
  <si>
    <t>სახელმწიფო ბიუჯეტის სახსრები ეროვნულ ვალუტაში</t>
  </si>
  <si>
    <t xml:space="preserve">   სახელმწიფო ბიუჯეტის საბიუჯეტო ფულადი სახსრები ეროვნულ ვალუტაში</t>
  </si>
  <si>
    <t xml:space="preserve">   სახელმწიფო ბიუჯეტის არასაბიუჯეტო (საკუთარი) ფულადი სახსრები ეროვნულ ვალუტაში</t>
  </si>
  <si>
    <t>ავტონომიური რესპუბლიკების სახსრები ეროვნულ ვალუტაში</t>
  </si>
  <si>
    <t xml:space="preserve">   ავტონომიური რესპუბლიკების ბიუჯეტის საბიუჯეტო ფულადი სახსრები ეროვნულ ვალუტაში</t>
  </si>
  <si>
    <t xml:space="preserve">   ავტონომიური რესპუბლიკების ბიუჯეტის  არასაბიუჯეტო (საკუთარი) ფულადი სახსრები ეროვნულ ვალუტაში</t>
  </si>
  <si>
    <t>მუნიციპალიტეტების სახსრები ეროვნულ ვალუტაში</t>
  </si>
  <si>
    <t xml:space="preserve">   მუნიციპალიტეტების ბიუჯეტის საბიუჯეტო  ფულადი სახსრები ეროვნულ ვალუტაში</t>
  </si>
  <si>
    <t xml:space="preserve">   მუნიციპალიტეტების ბიუჯეტის არასაბიუჯეტო (საკუთარი) ფულადი სახსრები ეროვნულ ვალუტაში</t>
  </si>
  <si>
    <t>დეპოზიტები ხაზინაში ეროვნულ ვალუტაში</t>
  </si>
  <si>
    <t>ხაზინის ანგარიშები უცხოურ ვალუტაში</t>
  </si>
  <si>
    <t>დეპოზიტები ხაზინაში უცხოურ ვალუტაში</t>
  </si>
  <si>
    <r>
      <rPr>
        <vertAlign val="superscript"/>
        <sz val="9"/>
        <rFont val="Sylfaen"/>
        <family val="1"/>
      </rPr>
      <t xml:space="preserve">1 </t>
    </r>
    <r>
      <rPr>
        <sz val="9"/>
        <rFont val="Sylfaen"/>
        <family val="1"/>
      </rPr>
      <t>აისახება ორგანიზაციების ანგარიშგებებში ფულად სახსრებად ასახული თანხები</t>
    </r>
  </si>
  <si>
    <r>
      <t xml:space="preserve">შენიშვნა </t>
    </r>
    <r>
      <rPr>
        <b/>
        <vertAlign val="superscript"/>
        <sz val="9"/>
        <rFont val="Sylfaen"/>
        <family val="1"/>
      </rPr>
      <t>1</t>
    </r>
  </si>
  <si>
    <t xml:space="preserve">ვალდებულებები დროებით განთავსებული სახსრებით </t>
  </si>
  <si>
    <t> 023</t>
  </si>
  <si>
    <t> 026</t>
  </si>
  <si>
    <r>
      <rPr>
        <vertAlign val="superscript"/>
        <sz val="9"/>
        <color indexed="8"/>
        <rFont val="Sylfaen"/>
        <family val="1"/>
      </rPr>
      <t>1</t>
    </r>
    <r>
      <rPr>
        <sz val="9"/>
        <color indexed="8"/>
        <rFont val="Sylfaen"/>
        <family val="1"/>
      </rPr>
      <t xml:space="preserve"> მითითებულ შენიშვნებში აისახება ფინანსური მდგომარეობის ანგარიშგების მუხლებთან დაკავშირებით დეტალური ინფორმაცია</t>
    </r>
  </si>
  <si>
    <r>
      <t>შენიშვნა</t>
    </r>
    <r>
      <rPr>
        <b/>
        <vertAlign val="superscript"/>
        <sz val="9"/>
        <color indexed="8"/>
        <rFont val="Sylfaen"/>
        <family val="1"/>
      </rPr>
      <t>1</t>
    </r>
  </si>
  <si>
    <r>
      <t>N15ბ N17ა</t>
    </r>
    <r>
      <rPr>
        <vertAlign val="superscript"/>
        <sz val="9"/>
        <color indexed="8"/>
        <rFont val="Sylfaen"/>
        <family val="1"/>
      </rPr>
      <t>2</t>
    </r>
  </si>
  <si>
    <t>ფულადი სახსრები სალაროში ეროვნულ ვალუტაში 1</t>
  </si>
  <si>
    <t>კომერციულ ბანკებში ფულადი ნაშთები ეროვნულ ვალუტაში 1</t>
  </si>
  <si>
    <t>ფულადი სახსრები სალაროში უცხოურ ვალუტაში 1</t>
  </si>
  <si>
    <t>კომერციულ ბანკებში ფულადი ნაშთები უცხოურ ვალუტაში1</t>
  </si>
  <si>
    <t>მატერიალური მარაგების ღირებულება 1</t>
  </si>
  <si>
    <t>სხვადასხვა შემოსავლებით2</t>
  </si>
  <si>
    <t>სხვა მიღებებით 3</t>
  </si>
  <si>
    <t>სხვა გასვლებით 3</t>
  </si>
  <si>
    <t>1იგულისხმება თვითღირებულება ან ღირებულების განსაზღვრისათვის გამოყენებული სხვა თანხა</t>
  </si>
  <si>
    <t>2აისახება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შეფასებით,/გადაფასებით, იგი აისახება როგორც კაპიტალის კორექტირება „წმინდა აქტივების/კაპტალის ცვლილებების“ ანგარიშგებაში</t>
  </si>
  <si>
    <t>3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</si>
  <si>
    <t xml:space="preserve">4აისახება ორგანიზაციის სპეციფიკის შესაბამისად მსგავსი ბუნების და გამოყენების მატერიალური მარაგები ჯგუფების მიხედვით (ასეთის არსებობის შემთხვევაში) </t>
  </si>
  <si>
    <t>წლის ღირებულების შემცირების  ხარჯები 5</t>
  </si>
  <si>
    <t>წლის ღირებულების შემცირების  უკუგატარებით შემოსავალი 5</t>
  </si>
  <si>
    <t>1 აისახება 1-15-0000 ანგარიშებზე არსებული არაფულადი მოთხოვნები</t>
  </si>
  <si>
    <t>ინვესტიციები წილობრივ ინსტრუმენტებში 1</t>
  </si>
  <si>
    <t>წლის ღირებულების შემცირების  ხარჯები 1</t>
  </si>
  <si>
    <t>წლის გაუფასურების  უკუგატარებით შემოსავალი 1</t>
  </si>
  <si>
    <t>1 განმარტეთ ღირებულების შემცირების  ან ღირებულების შემცირების უკუგატარების მიზეზები</t>
  </si>
  <si>
    <t>ძირითადი აქტივების ღირებულება 1</t>
  </si>
  <si>
    <t>სხვადასხვა ხარჯებით2</t>
  </si>
  <si>
    <t>1 იგულისხმება თვითღირებულება ან ღირებულების განსაზღვრისათვის გამოყენებული სხვა თანხა</t>
  </si>
  <si>
    <t>2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აქტივების/კაპტალის ცვლილებების“ ანგარიშგებაში</t>
  </si>
  <si>
    <t>3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</si>
  <si>
    <t>წლის გაუფასურების ხარჯი 4</t>
  </si>
  <si>
    <t>წლის გაუფასურების ხარჯის უკუგატარებით შემოსავალი 4</t>
  </si>
  <si>
    <t>სხვადსხვა შემოსავლებით2</t>
  </si>
  <si>
    <t xml:space="preserve">სხვა მიღებებით 3 </t>
  </si>
  <si>
    <t xml:space="preserve"> სხვადასხვა ხარჯებით2</t>
  </si>
  <si>
    <t>2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</si>
  <si>
    <t>საკუთარი სახსრებით  კაპიტალის შექმნით</t>
  </si>
  <si>
    <t>სხვადსხვა შემოსავლებით 2</t>
  </si>
  <si>
    <t xml:space="preserve"> სხვადასხვა ხარჯებით 2</t>
  </si>
  <si>
    <t>2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შეფასებით/გადაფასებით,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</si>
  <si>
    <t xml:space="preserve">საანგარიშო წლის საწყისი ნასთი. </t>
  </si>
  <si>
    <t>წლის გაუფასურების ხარჯი4</t>
  </si>
  <si>
    <t>1 აღირიცხება კურსთაშორის სხვაობით მიღებული მოგება/ზარალი, ვალის პატიება, ჩამოწერა და სხვა</t>
  </si>
  <si>
    <t xml:space="preserve"> მ.შ სოციალური დახმარებით წარმოქმნილი ვალდებულებები2</t>
  </si>
  <si>
    <t>2  აისახება 2-13-3900 ანგარიშებზე ასახული კრედიტორული დავალიანებების ნაშთები</t>
  </si>
  <si>
    <t>ანარიცხი 13</t>
  </si>
  <si>
    <t>ანარიცხი 23</t>
  </si>
  <si>
    <t xml:space="preserve">3 მიუთითეთ ანარიცხის დასახელება. მაგ. სამართალწარმოების ხარჯების ანარიცხები, რესტრუქტურუზაციის ანარიცხები და ა.შ. საჭიროების შემთხვევაში, დაამატეთ სვეტები. თითოეულ ანარიცხთან დაკავშირებით დამატებით მიუთითეთ შესაბამისი ფულადი სახსრების გადინებების მოსალოდნელი ვადები. </t>
  </si>
  <si>
    <t>სხვადასხვა შემოსავლები (-)</t>
  </si>
  <si>
    <t>მიუთითეთ ადმინისტრირებადი კატეგორიების აღრიცხვისათვის გამოყენებული სააღრიცხვო პოლიტიკები</t>
  </si>
  <si>
    <t xml:space="preserve"> ფულადი სახსრები ხაზინაში</t>
  </si>
  <si>
    <t>ავტონომიური რესპუბლიკებისა და მუნიციპალიტეტების   სახსრები ეროვნულ ვალუტაში</t>
  </si>
  <si>
    <t>ცენტრალური ბიუჯეტის სსიპ-ების და ა(ა)იპ-ების სახსრები ეროვნულ ვალუტაში</t>
  </si>
  <si>
    <t>ავტონომიური რესპუბლიკებისა და მუნიციპალიტეტების  სსიპ-ების და ა(ა)იპ-ების სახსრები ეროვნულ ვალუტაში</t>
  </si>
  <si>
    <t xml:space="preserve">სხვა ანგარიშები ხაზინაში ეროვნულ ვალუტაში </t>
  </si>
  <si>
    <t xml:space="preserve"> ფულადი სახსრების ექვივალენტები</t>
  </si>
  <si>
    <t>სახელმწიფო ხაზინის მიერ 3 თვემდე ვადიან დეპოზიტებზე ეროვნულ ვალუტაში განთავსებული ფულადი სახსრები</t>
  </si>
  <si>
    <t xml:space="preserve"> მიმდინარე ინვესტიციები</t>
  </si>
  <si>
    <t>გრძელვადიანი სესხების მიმდინარე ნაწილი</t>
  </si>
  <si>
    <t>სხვა მოკლევადიანი აქტივები</t>
  </si>
  <si>
    <t>გრძელვადიანი სესხები</t>
  </si>
  <si>
    <t>გრძელვადიანი არაფინანსური აქტივები</t>
  </si>
  <si>
    <t xml:space="preserve">ფინანსური იჯარის ფარგლებში მიღებული აქტივები </t>
  </si>
  <si>
    <t>სხვა არაფინანსური აქტივები</t>
  </si>
  <si>
    <t xml:space="preserve">სულ სახელმწიფოს სახელით ადმინისტრირებადი აქტივები </t>
  </si>
  <si>
    <t xml:space="preserve">მოკლევადიანი (მიმდინარე) ვალდებულებები </t>
  </si>
  <si>
    <t xml:space="preserve">მოკლევადიანი (მიმდინარე) ვალდებულებები ფასიანი ქაღალდებით  </t>
  </si>
  <si>
    <t xml:space="preserve">მოკლევადიანი (მიმდინარე) სესხები </t>
  </si>
  <si>
    <t>გრძელვადიან ფინანსუ იჯარაზე გადასახდელების მიმდინარე ნაწილი</t>
  </si>
  <si>
    <t>შეღავათიანი მომსახურების ხელშეკრულების გრძელვადიანი ვალდებულების მიმდინარე ნაწილი</t>
  </si>
  <si>
    <t>მოკლევადიანი (მიმდინარე) კრედიტორული დავალიანებები</t>
  </si>
  <si>
    <t>მოკლევადიანი (მიმდინარე) ანარიცხები</t>
  </si>
  <si>
    <t>სხვა მოკლევადიანი (მიმდინარე) ვალდებულებები</t>
  </si>
  <si>
    <t xml:space="preserve">გრძელვადიანი ვალდებულებები ფასიანი ქაღალდებით  </t>
  </si>
  <si>
    <t>გრძელვადიანი ვალდებულებები ფინანსური იჯარით</t>
  </si>
  <si>
    <t>შეღავათიანი მომსახურების ხელშეკრულებით გრძელვადიანი ვალდებულებები</t>
  </si>
  <si>
    <t>სხვა გრძელვადიანი კრედიტორული დავალიანებები და არაფულადი ვალდებულებები</t>
  </si>
  <si>
    <t xml:space="preserve">სულ სახელმწიფოს სახელით ადმინისტრირებადი მთლიანი ვალდებულებები </t>
  </si>
  <si>
    <t>საანგარიშგებო პერიოდის 
ბრუნვა</t>
  </si>
  <si>
    <t>დივიდენდებიდან შემოსავლები</t>
  </si>
  <si>
    <t>რენტიდან შემოსავლები</t>
  </si>
  <si>
    <t>საქონლისა და მომსახურების რეალიზაციიდან მიღებული შემოსავლები</t>
  </si>
  <si>
    <t>გრძელვადიანი აქტივების  გაყიდვებიდან მიღებული შემოსავლები</t>
  </si>
  <si>
    <t>შემოსავლებიჯარიმებით, სანქციებით და საურავებით</t>
  </si>
  <si>
    <t>შემოსავლები გარე ტრანსფერებით, რომლებიც სხვაგან არაა კლასიფიცირებული</t>
  </si>
  <si>
    <t>სხვა საოპერაციო შემოსავლები</t>
  </si>
  <si>
    <t>კურსთაშორის სხვაობით და ფლობით მიღებული სხვა მოგება</t>
  </si>
  <si>
    <t>სხვა ეკონომიკური ნაკადებიდან მიღებული მოგება</t>
  </si>
  <si>
    <t xml:space="preserve">სულ სახელმწიფოს სახელით ადმინისტრირებადი შემოსავლები </t>
  </si>
  <si>
    <t>გრანტების და სუბსიდიების ხარჯები</t>
  </si>
  <si>
    <t>სოციალური დახმარების/უზრუნველყოფის ხარჯები</t>
  </si>
  <si>
    <t>გრძელვადიანი აქტივების გაყიდვასთან დაკავშირებული ხარჯები</t>
  </si>
  <si>
    <t>სხვა საოპერაციო ხარჯები</t>
  </si>
  <si>
    <t>კურსთაშორის სხვაობით და ფლობით წარმოქმნილი  სხვა ზარალი</t>
  </si>
  <si>
    <t>სხვა ეკონომიკური ნაკადებიდან წარმოქმნილი ზარალი</t>
  </si>
  <si>
    <t xml:space="preserve">სულ სახელმწიფოს სახელით ადმინისტრირებადი ხარჯები </t>
  </si>
  <si>
    <r>
      <t xml:space="preserve">ფინანსური ანგარიშგების მომზადებაზე </t>
    </r>
    <r>
      <rPr>
        <b/>
        <sz val="10"/>
        <rFont val="Sylfaen"/>
        <family val="1"/>
      </rPr>
      <t>და</t>
    </r>
    <r>
      <rPr>
        <b/>
        <sz val="10"/>
        <color indexed="8"/>
        <rFont val="Sylfaen"/>
        <family val="1"/>
      </rPr>
      <t xml:space="preserve"> წარდგენაზე პასუხისმგებელი პირ(ებ)ის შესახებ საკონტაქტო ინფორმაცია (მისამართი, ტელეფონი, ელ.ფოსტა)</t>
    </r>
  </si>
  <si>
    <r>
      <t>შემოსავლები სანქციებით</t>
    </r>
    <r>
      <rPr>
        <sz val="9"/>
        <color indexed="8"/>
        <rFont val="Sylfaen"/>
        <family val="1"/>
      </rPr>
      <t>, ჯარიმებით და საურავებით</t>
    </r>
  </si>
  <si>
    <r>
      <rPr>
        <vertAlign val="superscript"/>
        <sz val="9"/>
        <color indexed="8"/>
        <rFont val="Sylfaen"/>
        <family val="1"/>
      </rPr>
      <t>1</t>
    </r>
    <r>
      <rPr>
        <sz val="9"/>
        <color indexed="8"/>
        <rFont val="Sylfaen"/>
        <family val="1"/>
      </rPr>
      <t xml:space="preserve"> მითითებულ შენიშვნებში აისახება ფინანსური შედეგების ანგარიშგების მუხლებთან დაკავშირებით დეტალური ინფორმაცია</t>
    </r>
  </si>
  <si>
    <r>
      <rPr>
        <vertAlign val="superscript"/>
        <sz val="9"/>
        <color indexed="8"/>
        <rFont val="Sylfaen"/>
        <family val="1"/>
      </rPr>
      <t>2</t>
    </r>
    <r>
      <rPr>
        <sz val="9"/>
        <color indexed="8"/>
        <rFont val="Sylfaen"/>
        <family val="1"/>
      </rPr>
      <t xml:space="preserve"> აისახება გრძელვადიანი აქტივების გაყიდვებიდან მიღებულ შემოსავლებსა და ხარჯებს შორის სხვაობა</t>
    </r>
  </si>
  <si>
    <r>
      <t>შენიშვნა</t>
    </r>
    <r>
      <rPr>
        <b/>
        <vertAlign val="superscript"/>
        <sz val="9"/>
        <rFont val="Sylfaen"/>
        <family val="1"/>
      </rPr>
      <t>1</t>
    </r>
  </si>
  <si>
    <r>
      <t>შენიშვნა</t>
    </r>
    <r>
      <rPr>
        <b/>
        <vertAlign val="superscript"/>
        <sz val="9"/>
        <rFont val="Sylfaen"/>
        <family val="1"/>
      </rPr>
      <t xml:space="preserve"> 1</t>
    </r>
  </si>
  <si>
    <r>
      <rPr>
        <vertAlign val="superscript"/>
        <sz val="10"/>
        <rFont val="Sylfaen"/>
        <family val="1"/>
      </rPr>
      <t>4</t>
    </r>
    <r>
      <rPr>
        <sz val="10"/>
        <rFont val="Sylfaen"/>
        <family val="1"/>
      </rPr>
      <t xml:space="preserve"> განმარტეთ გაუფასურების ხარჯის ან გაუფასურების ხარჯის უკუგატარების მიზეზები</t>
    </r>
  </si>
  <si>
    <r>
      <t xml:space="preserve"> ღირებულება </t>
    </r>
    <r>
      <rPr>
        <b/>
        <vertAlign val="superscript"/>
        <sz val="10"/>
        <rFont val="Sylfaen"/>
        <family val="1"/>
      </rPr>
      <t>1</t>
    </r>
  </si>
  <si>
    <r>
      <rPr>
        <vertAlign val="superscript"/>
        <sz val="9"/>
        <rFont val="Sylfaen"/>
        <family val="1"/>
      </rPr>
      <t>4</t>
    </r>
    <r>
      <rPr>
        <sz val="9"/>
        <rFont val="Sylfaen"/>
        <family val="1"/>
      </rPr>
      <t xml:space="preserve"> განმარტეთ გაუფასურების ხარჯის ან გაუფასურების ხარჯის უკუგატარების მიზეზები</t>
    </r>
  </si>
  <si>
    <r>
      <t xml:space="preserve">შენიშვნა N20 საოპერაციო საქმიანობებიდან წმინდა ფულადი სახსრების მოძრაობის შეჯერება (შედარება) ნამეტთან/(დეფიციტთან) </t>
    </r>
    <r>
      <rPr>
        <b/>
        <vertAlign val="superscript"/>
        <sz val="9"/>
        <color indexed="8"/>
        <rFont val="Sylfaen"/>
        <family val="1"/>
      </rPr>
      <t>1</t>
    </r>
  </si>
  <si>
    <r>
      <t>დარიცხული წმინდა პროცენტი (-/+)</t>
    </r>
    <r>
      <rPr>
        <vertAlign val="superscript"/>
        <sz val="9"/>
        <color indexed="8"/>
        <rFont val="Sylfaen"/>
        <family val="1"/>
      </rPr>
      <t xml:space="preserve"> 2</t>
    </r>
  </si>
  <si>
    <r>
      <t>გადახდილი პროცენტი (-)</t>
    </r>
    <r>
      <rPr>
        <vertAlign val="superscript"/>
        <sz val="9"/>
        <color indexed="8"/>
        <rFont val="Sylfaen"/>
        <family val="1"/>
      </rPr>
      <t xml:space="preserve"> 3</t>
    </r>
  </si>
  <si>
    <r>
      <t xml:space="preserve">მიღებული პროცენტი და დივიდენდი (+) </t>
    </r>
    <r>
      <rPr>
        <vertAlign val="superscript"/>
        <sz val="9"/>
        <color indexed="8"/>
        <rFont val="Sylfaen"/>
        <family val="1"/>
      </rPr>
      <t>4</t>
    </r>
  </si>
  <si>
    <r>
      <rPr>
        <vertAlign val="superscript"/>
        <sz val="9"/>
        <color indexed="8"/>
        <rFont val="Sylfaen"/>
        <family val="1"/>
      </rPr>
      <t>1</t>
    </r>
    <r>
      <rPr>
        <sz val="9"/>
        <color indexed="8"/>
        <rFont val="Sylfaen"/>
        <family val="1"/>
      </rPr>
      <t xml:space="preserve">  ივსება შესაბამისი ერთეულების მიერ რომლებიც მართავენ და აკონტროლებენ ფულად სახსრებს</t>
    </r>
  </si>
  <si>
    <r>
      <rPr>
        <vertAlign val="superscript"/>
        <sz val="9"/>
        <color indexed="8"/>
        <rFont val="Sylfaen"/>
        <family val="1"/>
      </rPr>
      <t>2</t>
    </r>
    <r>
      <rPr>
        <sz val="9"/>
        <color indexed="8"/>
        <rFont val="Sylfaen"/>
        <family val="1"/>
      </rPr>
      <t xml:space="preserve"> აისახება დარიცხულ საპროცენტო შემოსავლებსა და საპროცენტო ხარჯებს შორის სხვაობა</t>
    </r>
  </si>
  <si>
    <r>
      <rPr>
        <vertAlign val="superscript"/>
        <sz val="9"/>
        <color indexed="8"/>
        <rFont val="Sylfaen"/>
        <family val="1"/>
      </rPr>
      <t>3</t>
    </r>
    <r>
      <rPr>
        <sz val="9"/>
        <color indexed="8"/>
        <rFont val="Sylfaen"/>
        <family val="1"/>
      </rPr>
      <t xml:space="preserve">  აისახება საკასო გადახდა</t>
    </r>
  </si>
  <si>
    <r>
      <rPr>
        <vertAlign val="superscript"/>
        <sz val="9"/>
        <color indexed="8"/>
        <rFont val="Sylfaen"/>
        <family val="1"/>
      </rPr>
      <t>4</t>
    </r>
    <r>
      <rPr>
        <sz val="9"/>
        <color indexed="8"/>
        <rFont val="Sylfaen"/>
        <family val="1"/>
      </rPr>
      <t xml:space="preserve"> აისახება საკასო შემოსულობა</t>
    </r>
  </si>
  <si>
    <t xml:space="preserve">   საბიუჯეტო ორგანიზაციების მოკლევადიანი (მიმდინარე) დებიტორული დავალიანებები ხაზინის მიმართ</t>
  </si>
  <si>
    <t>შესყიდვა წინა წლების ავანსების შემცირებით</t>
  </si>
  <si>
    <t xml:space="preserve">შესყიდვა მიმდინარე პერიოდის </t>
  </si>
  <si>
    <t xml:space="preserve">შემოსავლები გარე ტრანსფერებით, რომლებიც სხვაგან არ არის კლასიფიცირებული
კლასიფიცირებული
</t>
  </si>
  <si>
    <t>სხვადასხვა შემოსავლებით****</t>
  </si>
  <si>
    <t xml:space="preserve">*სხვა მიღებები </t>
  </si>
  <si>
    <t>საქონელი და მომსახურებით</t>
  </si>
  <si>
    <r>
      <t>ხარჯები გარე ტრანსფერებით</t>
    </r>
    <r>
      <rPr>
        <b/>
        <sz val="9"/>
        <rFont val="Calibri"/>
        <family val="2"/>
      </rPr>
      <t xml:space="preserve">, </t>
    </r>
    <r>
      <rPr>
        <b/>
        <sz val="9"/>
        <rFont val="Sylfaen"/>
        <family val="1"/>
      </rPr>
      <t>რომლებიც სხვაგან არ არის კლასიფიცირებული</t>
    </r>
  </si>
  <si>
    <t>სოციალური დახმარებებით</t>
  </si>
  <si>
    <t>სხვადასხვა ხარჯებით****</t>
  </si>
  <si>
    <t>*სხვა გასვლები</t>
  </si>
  <si>
    <t>შემოწმება</t>
  </si>
  <si>
    <t>საანგარიშგებო პერიოდის ბრუნვა სულ</t>
  </si>
  <si>
    <t>წინა საანგარიშგებო პერიოდის ბრუნვა სულ</t>
  </si>
  <si>
    <r>
      <t xml:space="preserve">შენიშვნა 21 ფაქტობრივი თანხებისა და საოპერაციო, საინვესტიცო და ფინანსური საქმიანობებიდან წმინდა ფულადი სახსრების შეჯერება (შედარება) </t>
    </r>
    <r>
      <rPr>
        <b/>
        <vertAlign val="superscript"/>
        <sz val="9"/>
        <color indexed="8"/>
        <rFont val="Segoe UI"/>
        <family val="2"/>
      </rPr>
      <t>1</t>
    </r>
  </si>
  <si>
    <r>
      <t>ბიუჯეტის ნაშთი</t>
    </r>
    <r>
      <rPr>
        <b/>
        <i/>
        <vertAlign val="superscript"/>
        <sz val="12"/>
        <color indexed="8"/>
        <rFont val="Segoe UI"/>
        <family val="2"/>
      </rPr>
      <t>2</t>
    </r>
  </si>
  <si>
    <r>
      <t>ფულადი სახსრებისა და მათი ეკვივალენტების წმინდა ზრდა (შემცირება)</t>
    </r>
    <r>
      <rPr>
        <b/>
        <i/>
        <vertAlign val="superscript"/>
        <sz val="9"/>
        <color indexed="8"/>
        <rFont val="Segoe UI"/>
        <family val="2"/>
      </rPr>
      <t>3</t>
    </r>
  </si>
  <si>
    <r>
      <rPr>
        <i/>
        <vertAlign val="superscript"/>
        <sz val="9"/>
        <color indexed="8"/>
        <rFont val="Segoe UI"/>
        <family val="2"/>
      </rPr>
      <t>1</t>
    </r>
    <r>
      <rPr>
        <i/>
        <sz val="9"/>
        <color indexed="8"/>
        <rFont val="Segoe UI"/>
        <family val="2"/>
      </rPr>
      <t xml:space="preserve"> ივსება მხოლოდ იმ ერთეულების მიერ, რომლებიც აკონტროლებენ ფულად სახსრებს</t>
    </r>
  </si>
  <si>
    <r>
      <rPr>
        <i/>
        <vertAlign val="superscript"/>
        <sz val="11"/>
        <color indexed="8"/>
        <rFont val="Segoe UI"/>
        <family val="2"/>
      </rPr>
      <t>2</t>
    </r>
    <r>
      <rPr>
        <i/>
        <sz val="11"/>
        <color indexed="8"/>
        <rFont val="Segoe UI"/>
        <family val="2"/>
      </rPr>
      <t xml:space="preserve"> </t>
    </r>
    <r>
      <rPr>
        <i/>
        <sz val="11"/>
        <color indexed="8"/>
        <rFont val="Sylfaen"/>
        <family val="1"/>
      </rPr>
      <t>ბ</t>
    </r>
    <r>
      <rPr>
        <i/>
        <sz val="9"/>
        <color indexed="8"/>
        <rFont val="Sylfaen"/>
        <family val="1"/>
      </rPr>
      <t>იუჯეტის შესრულების ანგარიშში ბიუჯეტის ნაშთისა და ფულადი სახსრების ეკვივალენტების ჯამი ფულადი სახსრების მოძრაობის ანგარიშგებაში ფულადი სახსრებისა და ფულადი სახსრების ეკვივალენტების წმინდა ზრდის (შემცირების) ტოლია.</t>
    </r>
  </si>
  <si>
    <r>
      <rPr>
        <i/>
        <vertAlign val="superscript"/>
        <sz val="9"/>
        <color indexed="8"/>
        <rFont val="Segoe UI"/>
        <family val="2"/>
      </rPr>
      <t>3</t>
    </r>
    <r>
      <rPr>
        <i/>
        <sz val="9"/>
        <color indexed="8"/>
        <rFont val="Segoe UI"/>
        <family val="2"/>
      </rPr>
      <t xml:space="preserve"> აღნიშნული ტოლია ფინანსური აქტივების ზრდას გამოკლებული ფულადი სახსრების ეკვივალენტები</t>
    </r>
  </si>
  <si>
    <r>
      <t xml:space="preserve">შენიშვნა N22 სახელმწიფოს სახელით ადმინისტრირებადი კატეგორიები </t>
    </r>
    <r>
      <rPr>
        <b/>
        <vertAlign val="superscript"/>
        <sz val="8"/>
        <color indexed="8"/>
        <rFont val="Segoe UI"/>
        <family val="2"/>
      </rPr>
      <t>1</t>
    </r>
  </si>
  <si>
    <r>
      <rPr>
        <vertAlign val="superscript"/>
        <sz val="8"/>
        <color indexed="8"/>
        <rFont val="Calibri"/>
        <family val="2"/>
      </rPr>
      <t xml:space="preserve">1 </t>
    </r>
    <r>
      <rPr>
        <sz val="8"/>
        <color indexed="8"/>
        <rFont val="Calibri"/>
        <family val="2"/>
        <charset val="204"/>
      </rPr>
      <t>აისახება სახელმწიფოს სახელით ფლობილი აქტივები, აღებული ვალდებულებები, მიღებული შემოსავლები და გაწეული ხარჯები</t>
    </r>
  </si>
  <si>
    <t>შენიშვნა N16 გაუფასურების ხარჯები და გაუფასურების უკუგატარებით შემოსავლები</t>
  </si>
  <si>
    <t>მიუთითეთ გაუფასურების აღრიცხვისათვის გამოყენებული სააღრიცხვო პოლიტიკები</t>
  </si>
  <si>
    <t xml:space="preserve">გაუფასურების უკუგატარებით შემოსავლები </t>
  </si>
  <si>
    <t>ფინანსური აქტივების (გარდა დებიტორული დავალიანებებისა) გაუფასურების უკუგატარებით წარმოქმნილი შემოსავლები</t>
  </si>
  <si>
    <t>სულ გაუფასურების უკუგატარებით შემოსავლები</t>
  </si>
  <si>
    <t xml:space="preserve">გაუფასურების ხარჯები </t>
  </si>
  <si>
    <t>ფინანსური აქტივების (გარდა დებიტორული დავალიანებებისა) გაუფასურების ხარჯები</t>
  </si>
  <si>
    <t>სულ გაუფასურების ხარჯები</t>
  </si>
  <si>
    <t>REF</t>
  </si>
  <si>
    <t>ორგანიზაციის დასახელება</t>
  </si>
  <si>
    <t>X1</t>
  </si>
  <si>
    <t>თავფურცელი</t>
  </si>
  <si>
    <t>F1</t>
  </si>
  <si>
    <t>ფინ. მდგომარეობის ანგარიშგება</t>
  </si>
  <si>
    <t>F2</t>
  </si>
  <si>
    <t>ფინ. შედეგების ანგარიშგება</t>
  </si>
  <si>
    <t>F3</t>
  </si>
  <si>
    <t>ფულადი სახსრ. მოძრაობის ანგარ</t>
  </si>
  <si>
    <t>F4</t>
  </si>
  <si>
    <t>წმინდ აქტ.კაპიტ.ცვლილ.ანგარიშგ.</t>
  </si>
  <si>
    <t>F5</t>
  </si>
  <si>
    <t>ბიუჯ და ფაქტ. თანხ. შედარ. ანგა</t>
  </si>
  <si>
    <t>S1</t>
  </si>
  <si>
    <t>შენიშვნა N1 სააღრიცხვო პოლიტიკები და სხვა განმარტებითი შენიშვნები1</t>
  </si>
  <si>
    <t>S2</t>
  </si>
  <si>
    <t>S3</t>
  </si>
  <si>
    <t>S4</t>
  </si>
  <si>
    <t>შენიშვნა N4 სხვა მოკლევადიანი (მიმდინარე) აქტივები*</t>
  </si>
  <si>
    <t>S5</t>
  </si>
  <si>
    <t>S6</t>
  </si>
  <si>
    <t>S7</t>
  </si>
  <si>
    <t>S8</t>
  </si>
  <si>
    <t>S9</t>
  </si>
  <si>
    <t>S10</t>
  </si>
  <si>
    <t>S11</t>
  </si>
  <si>
    <t>S12</t>
  </si>
  <si>
    <t>S13</t>
  </si>
  <si>
    <t>S14</t>
  </si>
  <si>
    <t>შენიშვნა N14 შემოსავლები გადასახადებიდან, გრანტებიდან და სხვა</t>
  </si>
  <si>
    <t>S15</t>
  </si>
  <si>
    <t>S16</t>
  </si>
  <si>
    <t>შენიშვნა N16 საეჭვო(უიმედო) მოთხოვნების/გაუფასურების/ღირებულების შემცირების ხარჯები და უკუგატარებით შემოსავლები</t>
  </si>
  <si>
    <t>S17</t>
  </si>
  <si>
    <t>შენიშვნა N17 დარიცხული ხარჯები, გრანტები და სუბსიდიები</t>
  </si>
  <si>
    <t>S18</t>
  </si>
  <si>
    <t>S19</t>
  </si>
  <si>
    <t>შენიშვნა N19 ფულადი სახსრები გადასახადებიდან *</t>
  </si>
  <si>
    <t>S20</t>
  </si>
  <si>
    <t>შენიშვნა N20 საოპერაციო საქმიანობებიდან წმინდა ფულადი სახსრების მოძრაობის შეჯერება (შედარება) ნამეტთან/(დეფიციტთან) *</t>
  </si>
  <si>
    <t>S21</t>
  </si>
  <si>
    <t xml:space="preserve">შენიშვნა 21 ფაქტობრივი თანხებისა და საოპერაციო, საინვესტიცო და ფინანსური საქმიანობებიდან წმინდა ფულადი სახსრების შეჯერება (შედარება) </t>
  </si>
  <si>
    <r>
      <t xml:space="preserve">შენიშვნა N22 სახელმწიფოს სახელით ადმინისტრირებადი კატეგორიები </t>
    </r>
    <r>
      <rPr>
        <vertAlign val="superscript"/>
        <sz val="8"/>
        <color indexed="8"/>
        <rFont val="Segoe UI"/>
        <family val="2"/>
      </rPr>
      <t>1</t>
    </r>
  </si>
  <si>
    <t>S22</t>
  </si>
  <si>
    <t>S2 (ა)</t>
  </si>
  <si>
    <t>აბაშის მუნიციპალიტეტი</t>
  </si>
  <si>
    <t xml:space="preserve">_x000D_
_x000D_
</t>
  </si>
  <si>
    <t>31.12.2022წ.        01.01.2022 - 31.12.2022</t>
  </si>
  <si>
    <t xml:space="preserve">01. აბაშის მუნიციპალიტეტი 222448643_x000D_
2. ა.ა.ი.პ. აბაშის მუნიციპალიტეტის  კულტურისა და ხელოვნების განვითარების ცენტრი - აბაშა 422430480_x000D_
3. ა.ა.ი.პ. სპორტის განვითარების ცენტრი - აბაშა 422430159_x000D_
4. ა.ა.ი.პ. საფეხბურთო კლუბი   ზანა - აბაშა 422431513_x000D_
5. ა.ა.ი.პ. აბაშის მუნიციპალიტეტის  საზოგადოებრივი ჯანმრთელობის დაცვის სამსახური - აბაშა 222430947_x000D_
6. ა.ა.ი.პ. აბაშის სკოლამდელი და სკოლისგარეშე სააღმზრდელო დაწესებულებების გაერთიანება - აბაშა 222450121_x000D_
7. ა.ა.ი.პ. აბაშის კეთილმოწყობა - აბაშა 422430060_x000D_
8. ა.ა.ი.პ. ,,საინფორმაციო მაუწყებელი_აბაშის მაცნე - აბაშა 222451424_x000D_
</t>
  </si>
  <si>
    <t>2022 წელი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</si>
</sst>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00;;@"/>
  </numFmts>
  <fonts count="109" x14ac:knownFonts="1">
    <font>
      <sz val="11"/>
      <color theme="1"/>
      <name val="Calibri"/>
      <family val="2"/>
      <scheme val="minor"/>
    </font>
    <font>
      <sz val="10"/>
      <name val="Arial"/>
      <family val="2"/>
      <charset val="204"/>
    </font>
    <font>
      <sz val="10"/>
      <name val="Sylfaen"/>
      <family val="1"/>
    </font>
    <font>
      <sz val="11"/>
      <name val="Sylfaen"/>
      <family val="1"/>
    </font>
    <font>
      <sz val="10"/>
      <name val="Arial"/>
      <family val="2"/>
    </font>
    <font>
      <sz val="9"/>
      <name val="Sylfaen"/>
      <family val="1"/>
    </font>
    <font>
      <sz val="11"/>
      <color indexed="8"/>
      <name val="Calibri"/>
      <family val="2"/>
    </font>
    <font>
      <b/>
      <sz val="10"/>
      <name val="Sylfaen"/>
      <family val="1"/>
    </font>
    <font>
      <b/>
      <sz val="9"/>
      <name val="Sylfaen"/>
      <family val="1"/>
    </font>
    <font>
      <sz val="8"/>
      <name val="Sylfaen"/>
      <family val="1"/>
    </font>
    <font>
      <b/>
      <i/>
      <sz val="9"/>
      <name val="Sylfaen"/>
      <family val="1"/>
    </font>
    <font>
      <b/>
      <sz val="9"/>
      <color indexed="10"/>
      <name val="Sylfaen"/>
      <family val="1"/>
    </font>
    <font>
      <sz val="12"/>
      <name val="Sylfaen"/>
      <family val="1"/>
    </font>
    <font>
      <b/>
      <sz val="12"/>
      <name val="Sylfaen"/>
      <family val="1"/>
    </font>
    <font>
      <b/>
      <vertAlign val="superscript"/>
      <sz val="10"/>
      <name val="Sylfaen"/>
      <family val="1"/>
    </font>
    <font>
      <sz val="10"/>
      <color indexed="8"/>
      <name val="Sylfaen"/>
      <family val="1"/>
    </font>
    <font>
      <vertAlign val="superscript"/>
      <sz val="10"/>
      <name val="Sylfaen"/>
      <family val="1"/>
    </font>
    <font>
      <b/>
      <sz val="11"/>
      <name val="Sylfaen"/>
      <family val="1"/>
    </font>
    <font>
      <b/>
      <vertAlign val="superscript"/>
      <sz val="10"/>
      <color indexed="8"/>
      <name val="Sylfaen"/>
      <family val="1"/>
    </font>
    <font>
      <vertAlign val="superscript"/>
      <sz val="10"/>
      <color indexed="8"/>
      <name val="Sylfaen"/>
      <family val="1"/>
    </font>
    <font>
      <b/>
      <vertAlign val="superscript"/>
      <sz val="9"/>
      <name val="Sylfaen"/>
      <family val="1"/>
    </font>
    <font>
      <b/>
      <sz val="8"/>
      <name val="Sylfaen"/>
      <family val="1"/>
    </font>
    <font>
      <b/>
      <vertAlign val="superscript"/>
      <sz val="8"/>
      <name val="Sylfaen"/>
      <family val="1"/>
    </font>
    <font>
      <sz val="16"/>
      <name val="Sylfaen"/>
      <family val="1"/>
    </font>
    <font>
      <vertAlign val="superscript"/>
      <sz val="9"/>
      <name val="Sylfaen"/>
      <family val="1"/>
    </font>
    <font>
      <b/>
      <i/>
      <sz val="11"/>
      <name val="Sylfaen"/>
      <family val="1"/>
    </font>
    <font>
      <i/>
      <sz val="11"/>
      <color indexed="8"/>
      <name val="Sylfaen"/>
      <family val="1"/>
    </font>
    <font>
      <i/>
      <sz val="9"/>
      <color indexed="8"/>
      <name val="Sylfaen"/>
      <family val="1"/>
    </font>
    <font>
      <b/>
      <i/>
      <sz val="10"/>
      <name val="Sylfaen"/>
      <family val="1"/>
    </font>
    <font>
      <sz val="9"/>
      <color indexed="8"/>
      <name val="Sylfaen"/>
      <family val="1"/>
    </font>
    <font>
      <vertAlign val="superscript"/>
      <sz val="9"/>
      <color indexed="8"/>
      <name val="Sylfaen"/>
      <family val="1"/>
    </font>
    <font>
      <b/>
      <vertAlign val="superscript"/>
      <sz val="9"/>
      <color indexed="8"/>
      <name val="Sylfaen"/>
      <family val="1"/>
    </font>
    <font>
      <b/>
      <sz val="10"/>
      <color indexed="8"/>
      <name val="Sylfaen"/>
      <family val="1"/>
    </font>
    <font>
      <i/>
      <sz val="9"/>
      <name val="Sylfaen"/>
      <family val="1"/>
    </font>
    <font>
      <u/>
      <sz val="9"/>
      <name val="Sylfaen"/>
      <family val="1"/>
    </font>
    <font>
      <sz val="6"/>
      <name val="Sylfaen"/>
      <family val="1"/>
    </font>
    <font>
      <b/>
      <sz val="10"/>
      <name val="Sylfaen"/>
      <family val="1"/>
      <charset val="1"/>
    </font>
    <font>
      <b/>
      <sz val="12"/>
      <name val="Sylfaen"/>
      <family val="1"/>
      <charset val="1"/>
    </font>
    <font>
      <b/>
      <sz val="9"/>
      <name val="Calibri"/>
      <family val="2"/>
    </font>
    <font>
      <b/>
      <vertAlign val="superscript"/>
      <sz val="9"/>
      <color indexed="8"/>
      <name val="Segoe UI"/>
      <family val="2"/>
    </font>
    <font>
      <b/>
      <sz val="9"/>
      <name val="Segoe UI"/>
      <family val="2"/>
    </font>
    <font>
      <b/>
      <i/>
      <vertAlign val="superscript"/>
      <sz val="12"/>
      <color indexed="8"/>
      <name val="Segoe UI"/>
      <family val="2"/>
    </font>
    <font>
      <b/>
      <i/>
      <vertAlign val="superscript"/>
      <sz val="9"/>
      <color indexed="8"/>
      <name val="Segoe UI"/>
      <family val="2"/>
    </font>
    <font>
      <i/>
      <vertAlign val="superscript"/>
      <sz val="9"/>
      <color indexed="8"/>
      <name val="Segoe UI"/>
      <family val="2"/>
    </font>
    <font>
      <i/>
      <sz val="9"/>
      <color indexed="8"/>
      <name val="Segoe UI"/>
      <family val="2"/>
    </font>
    <font>
      <i/>
      <vertAlign val="superscript"/>
      <sz val="11"/>
      <color indexed="8"/>
      <name val="Segoe UI"/>
      <family val="2"/>
    </font>
    <font>
      <i/>
      <sz val="11"/>
      <color indexed="8"/>
      <name val="Segoe UI"/>
      <family val="2"/>
    </font>
    <font>
      <b/>
      <vertAlign val="superscript"/>
      <sz val="8"/>
      <color indexed="8"/>
      <name val="Segoe UI"/>
      <family val="2"/>
    </font>
    <font>
      <vertAlign val="superscript"/>
      <sz val="8"/>
      <color indexed="8"/>
      <name val="Calibri"/>
      <family val="2"/>
    </font>
    <font>
      <sz val="8"/>
      <color indexed="8"/>
      <name val="Calibri"/>
      <family val="2"/>
      <charset val="204"/>
    </font>
    <font>
      <vertAlign val="superscript"/>
      <sz val="8"/>
      <color indexed="8"/>
      <name val="Segoe UI"/>
      <family val="2"/>
    </font>
    <font>
      <sz val="11"/>
      <color theme="1"/>
      <name val="Calibri"/>
      <family val="2"/>
      <scheme val="minor"/>
    </font>
    <font>
      <u/>
      <sz val="11"/>
      <color theme="10"/>
      <name val="Calibri"/>
      <family val="2"/>
      <scheme val="minor"/>
    </font>
    <font>
      <sz val="11"/>
      <color theme="1"/>
      <name val="Calibri"/>
      <family val="2"/>
      <charset val="204"/>
      <scheme val="minor"/>
    </font>
    <font>
      <b/>
      <sz val="11"/>
      <color theme="1"/>
      <name val="Calibri"/>
      <family val="2"/>
      <scheme val="minor"/>
    </font>
    <font>
      <sz val="11"/>
      <color theme="1"/>
      <name val="Sylfaen"/>
      <family val="1"/>
    </font>
    <font>
      <sz val="9"/>
      <color theme="1"/>
      <name val="Sylfaen"/>
      <family val="1"/>
    </font>
    <font>
      <sz val="10"/>
      <color theme="1"/>
      <name val="Sylfaen"/>
      <family val="1"/>
    </font>
    <font>
      <b/>
      <sz val="9"/>
      <color theme="1"/>
      <name val="Sylfaen"/>
      <family val="1"/>
    </font>
    <font>
      <b/>
      <sz val="10"/>
      <color rgb="FF000000"/>
      <name val="Sylfaen"/>
      <family val="1"/>
    </font>
    <font>
      <sz val="9"/>
      <color rgb="FF000000"/>
      <name val="Sylfaen"/>
      <family val="1"/>
    </font>
    <font>
      <b/>
      <sz val="9"/>
      <color rgb="FF000000"/>
      <name val="Sylfaen"/>
      <family val="1"/>
    </font>
    <font>
      <sz val="10"/>
      <color rgb="FF000000"/>
      <name val="Sylfaen"/>
      <family val="1"/>
    </font>
    <font>
      <sz val="9"/>
      <color rgb="FFFF0000"/>
      <name val="Sylfaen"/>
      <family val="1"/>
    </font>
    <font>
      <b/>
      <sz val="11"/>
      <color theme="1"/>
      <name val="Sylfaen"/>
      <family val="1"/>
    </font>
    <font>
      <b/>
      <sz val="8"/>
      <color theme="1"/>
      <name val="Sylfaen"/>
      <family val="1"/>
    </font>
    <font>
      <sz val="8"/>
      <color theme="1"/>
      <name val="Sylfaen"/>
      <family val="1"/>
    </font>
    <font>
      <sz val="11"/>
      <color rgb="FF00B0F0"/>
      <name val="Calibri"/>
      <family val="2"/>
      <scheme val="minor"/>
    </font>
    <font>
      <i/>
      <sz val="11"/>
      <color rgb="FF00B0F0"/>
      <name val="Calibri"/>
      <family val="2"/>
      <scheme val="minor"/>
    </font>
    <font>
      <b/>
      <sz val="10"/>
      <color theme="1"/>
      <name val="Sylfaen"/>
      <family val="1"/>
    </font>
    <font>
      <b/>
      <i/>
      <sz val="10"/>
      <color theme="1"/>
      <name val="Sylfaen"/>
      <family val="1"/>
    </font>
    <font>
      <b/>
      <sz val="9"/>
      <color rgb="FFFF0000"/>
      <name val="Sylfaen"/>
      <family val="1"/>
    </font>
    <font>
      <b/>
      <sz val="14"/>
      <color rgb="FF943634"/>
      <name val="Sylfaen"/>
      <family val="1"/>
    </font>
    <font>
      <b/>
      <sz val="14"/>
      <color theme="1"/>
      <name val="Sylfaen"/>
      <family val="1"/>
    </font>
    <font>
      <u/>
      <sz val="9"/>
      <color theme="1"/>
      <name val="Sylfaen"/>
      <family val="1"/>
    </font>
    <font>
      <b/>
      <sz val="9"/>
      <color rgb="FF943634"/>
      <name val="Sylfaen"/>
      <family val="1"/>
    </font>
    <font>
      <u val="singleAccounting"/>
      <sz val="11"/>
      <color theme="1"/>
      <name val="Sylfaen"/>
      <family val="1"/>
    </font>
    <font>
      <i/>
      <sz val="9"/>
      <color rgb="FF000000"/>
      <name val="Sylfaen"/>
      <family val="1"/>
    </font>
    <font>
      <b/>
      <i/>
      <sz val="9"/>
      <color rgb="FF000000"/>
      <name val="Sylfaen"/>
      <family val="1"/>
    </font>
    <font>
      <b/>
      <sz val="9"/>
      <color rgb="FF333333"/>
      <name val="Sylfaen"/>
      <family val="1"/>
    </font>
    <font>
      <b/>
      <sz val="16"/>
      <color theme="1"/>
      <name val="Sylfaen"/>
      <family val="1"/>
    </font>
    <font>
      <sz val="10"/>
      <color rgb="FFFF0000"/>
      <name val="Sylfaen"/>
      <family val="1"/>
    </font>
    <font>
      <b/>
      <i/>
      <sz val="10"/>
      <color rgb="FF000000"/>
      <name val="Sylfaen"/>
      <family val="1"/>
    </font>
    <font>
      <b/>
      <sz val="11"/>
      <color rgb="FFFF0000"/>
      <name val="Calibri"/>
      <family val="2"/>
      <scheme val="minor"/>
    </font>
    <font>
      <b/>
      <sz val="9"/>
      <color theme="1"/>
      <name val="Segoe UI"/>
      <family val="2"/>
    </font>
    <font>
      <sz val="9"/>
      <color theme="1"/>
      <name val="Segoe UI"/>
      <family val="2"/>
    </font>
    <font>
      <sz val="9"/>
      <color rgb="FF000000"/>
      <name val="Segoe UI"/>
      <family val="2"/>
    </font>
    <font>
      <b/>
      <sz val="9"/>
      <color rgb="FF000000"/>
      <name val="Segoe UI"/>
      <family val="2"/>
    </font>
    <font>
      <b/>
      <i/>
      <sz val="9"/>
      <color theme="1"/>
      <name val="Segoe UI"/>
      <family val="2"/>
    </font>
    <font>
      <sz val="10"/>
      <color theme="1"/>
      <name val="Times New Roman"/>
      <family val="1"/>
    </font>
    <font>
      <i/>
      <sz val="9"/>
      <color rgb="FF000000"/>
      <name val="Segoe UI"/>
      <family val="2"/>
    </font>
    <font>
      <b/>
      <sz val="8"/>
      <color theme="1"/>
      <name val="Calibri"/>
      <family val="1"/>
      <scheme val="minor"/>
    </font>
    <font>
      <b/>
      <sz val="11"/>
      <color theme="1"/>
      <name val="Calibri"/>
      <family val="2"/>
      <charset val="204"/>
      <scheme val="minor"/>
    </font>
    <font>
      <sz val="11"/>
      <color rgb="FFFF0000"/>
      <name val="Calibri"/>
      <family val="2"/>
      <charset val="204"/>
      <scheme val="minor"/>
    </font>
    <font>
      <sz val="11"/>
      <name val="Calibri"/>
      <family val="2"/>
      <charset val="204"/>
      <scheme val="minor"/>
    </font>
    <font>
      <sz val="10"/>
      <name val="Calibri"/>
      <family val="2"/>
      <scheme val="minor"/>
    </font>
    <font>
      <b/>
      <sz val="8"/>
      <color rgb="FF000000"/>
      <name val="Segoe UI"/>
      <family val="2"/>
    </font>
    <font>
      <b/>
      <sz val="10"/>
      <color theme="1"/>
      <name val="Calibri"/>
      <family val="2"/>
      <scheme val="minor"/>
    </font>
    <font>
      <u/>
      <sz val="14"/>
      <color rgb="FF0070C0"/>
      <name val="Calibri"/>
      <family val="2"/>
      <scheme val="minor"/>
    </font>
    <font>
      <sz val="8"/>
      <color rgb="FF000000"/>
      <name val="Segoe UI"/>
      <family val="2"/>
    </font>
    <font>
      <u/>
      <sz val="14"/>
      <color theme="10"/>
      <name val="Calibri"/>
      <family val="2"/>
      <scheme val="minor"/>
    </font>
    <font>
      <u/>
      <sz val="10"/>
      <color theme="1"/>
      <name val="Sylfaen"/>
      <family val="1"/>
    </font>
    <font>
      <b/>
      <sz val="11"/>
      <color rgb="FF00B0F0"/>
      <name val="Calibri"/>
      <family val="2"/>
      <scheme val="minor"/>
    </font>
    <font>
      <b/>
      <sz val="16"/>
      <color rgb="FF00B0F0"/>
      <name val="Calibri"/>
      <family val="2"/>
      <scheme val="minor"/>
    </font>
    <font>
      <b/>
      <sz val="18"/>
      <color rgb="FF00B0F0"/>
      <name val="Calibri"/>
      <family val="2"/>
      <scheme val="minor"/>
    </font>
    <font>
      <b/>
      <sz val="12"/>
      <color rgb="FF943634"/>
      <name val="Sylfaen"/>
      <family val="1"/>
    </font>
    <font>
      <sz val="8"/>
      <color theme="1"/>
      <name val="Calibri"/>
      <family val="1"/>
      <scheme val="minor"/>
    </font>
    <font>
      <sz val="8"/>
      <color theme="1"/>
      <name val="Calibri"/>
      <family val="2"/>
      <scheme val="minor"/>
    </font>
    <font>
      <sz val="8"/>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9.9978637043366805E-2"/>
        <bgColor indexed="64"/>
      </patternFill>
    </fill>
  </fills>
  <borders count="8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9">
    <xf numFmtId="0" fontId="0" fillId="0" borderId="0"/>
    <xf numFmtId="43" fontId="51" fillId="0" borderId="0" applyFont="0" applyFill="0" applyBorder="0" applyAlignment="0" applyProtection="0"/>
    <xf numFmtId="0" fontId="52" fillId="0" borderId="0" applyNumberFormat="0" applyFill="0" applyBorder="0" applyAlignment="0" applyProtection="0"/>
    <xf numFmtId="0" fontId="1" fillId="0" borderId="0"/>
    <xf numFmtId="0" fontId="53" fillId="0" borderId="0"/>
    <xf numFmtId="0" fontId="4" fillId="0" borderId="0"/>
    <xf numFmtId="0" fontId="1" fillId="0" borderId="0"/>
    <xf numFmtId="0" fontId="4" fillId="0" borderId="0"/>
    <xf numFmtId="0" fontId="6" fillId="0" borderId="0"/>
  </cellStyleXfs>
  <cellXfs count="2150">
    <xf numFmtId="0" fontId="0" fillId="0" borderId="0" xfId="0"/>
    <xf numFmtId="0" fontId="55" fillId="0" borderId="0" xfId="0" applyFont="1"/>
    <xf numFmtId="0" fontId="56" fillId="0" borderId="0" xfId="0" applyFont="1" applyAlignment="1">
      <alignment vertical="center"/>
    </xf>
    <xf numFmtId="0" fontId="57" fillId="0" borderId="0" xfId="0" applyFont="1" applyBorder="1"/>
    <xf numFmtId="0" fontId="58" fillId="0" borderId="0" xfId="0" applyFont="1" applyAlignment="1">
      <alignment vertical="center"/>
    </xf>
    <xf numFmtId="0" fontId="56" fillId="0" borderId="0" xfId="0" applyFont="1" applyAlignment="1">
      <alignment horizontal="justify" vertical="center"/>
    </xf>
    <xf numFmtId="0" fontId="55" fillId="0" borderId="0" xfId="0" applyFont="1" applyAlignment="1">
      <alignment horizontal="justify" vertical="center"/>
    </xf>
    <xf numFmtId="0" fontId="55" fillId="0" borderId="0" xfId="0" applyFont="1" applyAlignment="1">
      <alignment wrapText="1"/>
    </xf>
    <xf numFmtId="0" fontId="2" fillId="0" borderId="0" xfId="3" applyFont="1" applyFill="1" applyBorder="1" applyAlignment="1">
      <alignment wrapText="1"/>
    </xf>
    <xf numFmtId="0" fontId="2" fillId="0" borderId="0" xfId="3" applyFont="1" applyFill="1" applyBorder="1"/>
    <xf numFmtId="0" fontId="2" fillId="0" borderId="0" xfId="3" applyFont="1" applyFill="1"/>
    <xf numFmtId="0" fontId="56" fillId="0" borderId="0" xfId="0" applyFont="1" applyBorder="1"/>
    <xf numFmtId="0" fontId="2" fillId="0" borderId="0" xfId="3" applyFont="1" applyFill="1" applyBorder="1" applyAlignment="1">
      <alignment horizontal="center"/>
    </xf>
    <xf numFmtId="0" fontId="57" fillId="0" borderId="0" xfId="0" applyFont="1" applyAlignment="1">
      <alignment horizontal="center"/>
    </xf>
    <xf numFmtId="0" fontId="57" fillId="0" borderId="0" xfId="0" applyFont="1" applyAlignment="1"/>
    <xf numFmtId="0" fontId="59" fillId="0" borderId="0" xfId="0" applyFont="1" applyBorder="1" applyAlignment="1">
      <alignment vertical="center"/>
    </xf>
    <xf numFmtId="0" fontId="60" fillId="0" borderId="0" xfId="0" applyFont="1" applyBorder="1" applyAlignment="1">
      <alignment vertical="center"/>
    </xf>
    <xf numFmtId="0" fontId="61" fillId="0" borderId="0" xfId="0" applyFont="1" applyBorder="1" applyAlignment="1">
      <alignment horizontal="center" vertical="center"/>
    </xf>
    <xf numFmtId="0" fontId="57" fillId="0" borderId="0" xfId="0" applyFont="1" applyAlignment="1">
      <alignment vertical="center"/>
    </xf>
    <xf numFmtId="0" fontId="56" fillId="0" borderId="0" xfId="0" applyFont="1" applyFill="1"/>
    <xf numFmtId="0" fontId="61" fillId="0" borderId="0" xfId="0" applyFont="1" applyFill="1" applyBorder="1" applyAlignment="1">
      <alignment vertical="center" wrapText="1"/>
    </xf>
    <xf numFmtId="0" fontId="5" fillId="0" borderId="0" xfId="7" applyFont="1" applyFill="1" applyAlignment="1">
      <alignment vertical="center"/>
    </xf>
    <xf numFmtId="0" fontId="55" fillId="0" borderId="0" xfId="0" applyFont="1" applyFill="1"/>
    <xf numFmtId="0" fontId="55" fillId="0" borderId="0" xfId="0" applyFont="1" applyFill="1" applyAlignment="1">
      <alignment horizontal="left" vertical="center"/>
    </xf>
    <xf numFmtId="0" fontId="61" fillId="0" borderId="0" xfId="0" applyFont="1" applyBorder="1" applyAlignment="1">
      <alignment vertical="center"/>
    </xf>
    <xf numFmtId="0" fontId="56" fillId="0" borderId="0" xfId="0" applyFont="1" applyBorder="1" applyAlignment="1">
      <alignment vertical="center" wrapText="1"/>
    </xf>
    <xf numFmtId="0" fontId="5" fillId="0" borderId="0" xfId="3" applyFont="1" applyFill="1"/>
    <xf numFmtId="0" fontId="5" fillId="0" borderId="0" xfId="3" applyFont="1" applyFill="1" applyAlignment="1">
      <alignment wrapText="1"/>
    </xf>
    <xf numFmtId="0" fontId="5" fillId="0" borderId="0" xfId="3" applyFont="1" applyFill="1" applyAlignment="1">
      <alignment vertical="center" wrapText="1"/>
    </xf>
    <xf numFmtId="0" fontId="8" fillId="0" borderId="0" xfId="7" applyFont="1" applyFill="1" applyAlignment="1">
      <alignment vertical="center" wrapText="1"/>
    </xf>
    <xf numFmtId="0" fontId="5" fillId="0" borderId="0" xfId="8" applyFont="1" applyFill="1" applyAlignment="1"/>
    <xf numFmtId="0" fontId="5" fillId="0" borderId="0" xfId="3" applyFont="1" applyFill="1" applyAlignment="1">
      <alignment horizontal="left" wrapText="1"/>
    </xf>
    <xf numFmtId="49" fontId="5" fillId="0" borderId="0" xfId="3" applyNumberFormat="1" applyFont="1" applyFill="1" applyAlignment="1">
      <alignment horizontal="center" vertical="center" wrapText="1"/>
    </xf>
    <xf numFmtId="0" fontId="5" fillId="0" borderId="0" xfId="3" applyFont="1" applyFill="1" applyAlignment="1">
      <alignment horizontal="center" wrapText="1"/>
    </xf>
    <xf numFmtId="0" fontId="5" fillId="0" borderId="0" xfId="3" applyFont="1" applyFill="1" applyAlignment="1"/>
    <xf numFmtId="0" fontId="56" fillId="0" borderId="0" xfId="0" applyFont="1" applyAlignment="1">
      <alignment wrapText="1"/>
    </xf>
    <xf numFmtId="0" fontId="5" fillId="0" borderId="0" xfId="3" applyFont="1" applyFill="1" applyBorder="1" applyAlignment="1">
      <alignment wrapText="1"/>
    </xf>
    <xf numFmtId="0" fontId="5" fillId="0" borderId="0" xfId="3" applyFont="1" applyFill="1" applyBorder="1"/>
    <xf numFmtId="1" fontId="8" fillId="0" borderId="0" xfId="3" applyNumberFormat="1" applyFont="1" applyFill="1" applyBorder="1" applyAlignment="1">
      <alignment horizontal="left" vertical="center" wrapText="1"/>
    </xf>
    <xf numFmtId="1" fontId="8" fillId="0" borderId="0" xfId="3" applyNumberFormat="1" applyFont="1" applyFill="1" applyBorder="1" applyAlignment="1">
      <alignment wrapText="1"/>
    </xf>
    <xf numFmtId="0" fontId="56" fillId="0" borderId="0" xfId="0" applyFont="1" applyBorder="1" applyAlignment="1"/>
    <xf numFmtId="0" fontId="56" fillId="0" borderId="0" xfId="0" applyFont="1" applyBorder="1" applyAlignment="1">
      <alignment horizontal="center" vertical="center" wrapText="1"/>
    </xf>
    <xf numFmtId="0" fontId="5" fillId="0" borderId="0" xfId="3" applyFont="1" applyFill="1" applyAlignment="1">
      <alignment horizontal="center" vertical="center"/>
    </xf>
    <xf numFmtId="49" fontId="57" fillId="0" borderId="1" xfId="0" applyNumberFormat="1" applyFont="1" applyBorder="1" applyAlignment="1">
      <alignment horizontal="center" vertical="center"/>
    </xf>
    <xf numFmtId="0" fontId="56" fillId="0" borderId="0" xfId="0" applyFont="1" applyBorder="1" applyAlignment="1">
      <alignment horizontal="center" vertical="center"/>
    </xf>
    <xf numFmtId="0" fontId="56" fillId="0" borderId="0" xfId="0" applyFont="1" applyFill="1" applyBorder="1"/>
    <xf numFmtId="49" fontId="56" fillId="0" borderId="0" xfId="0" applyNumberFormat="1" applyFont="1" applyFill="1" applyAlignment="1">
      <alignment horizontal="left"/>
    </xf>
    <xf numFmtId="0" fontId="60" fillId="0" borderId="0" xfId="0" applyFont="1" applyFill="1" applyBorder="1" applyAlignment="1">
      <alignment vertical="center"/>
    </xf>
    <xf numFmtId="49" fontId="57" fillId="0" borderId="2" xfId="0" applyNumberFormat="1" applyFont="1" applyBorder="1" applyAlignment="1">
      <alignment horizontal="center" vertical="center"/>
    </xf>
    <xf numFmtId="49" fontId="56" fillId="0" borderId="0" xfId="0" applyNumberFormat="1" applyFont="1" applyFill="1" applyBorder="1" applyAlignment="1">
      <alignment horizontal="center"/>
    </xf>
    <xf numFmtId="0" fontId="62" fillId="0" borderId="0" xfId="0" applyFont="1" applyAlignment="1">
      <alignment vertical="center" wrapText="1"/>
    </xf>
    <xf numFmtId="0" fontId="62" fillId="0" borderId="0" xfId="0" applyFont="1" applyBorder="1" applyAlignment="1">
      <alignment horizontal="center" vertical="center" wrapText="1"/>
    </xf>
    <xf numFmtId="0" fontId="2" fillId="0" borderId="0" xfId="0" applyFont="1"/>
    <xf numFmtId="0" fontId="3" fillId="0" borderId="0" xfId="0" applyFont="1"/>
    <xf numFmtId="0" fontId="55" fillId="0" borderId="0" xfId="0" applyFont="1" applyAlignment="1">
      <alignment vertical="center"/>
    </xf>
    <xf numFmtId="0" fontId="8" fillId="0" borderId="0" xfId="0" applyFont="1" applyFill="1" applyAlignment="1">
      <alignment vertical="center"/>
    </xf>
    <xf numFmtId="0" fontId="2" fillId="0" borderId="0" xfId="0" applyFont="1" applyFill="1"/>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indent="2"/>
    </xf>
    <xf numFmtId="0" fontId="8" fillId="0" borderId="0" xfId="0" applyFont="1" applyFill="1" applyBorder="1" applyAlignment="1">
      <alignment vertical="center" wrapText="1"/>
    </xf>
    <xf numFmtId="0" fontId="5" fillId="0" borderId="0" xfId="0" applyFont="1" applyFill="1" applyBorder="1"/>
    <xf numFmtId="0" fontId="57" fillId="0" borderId="0" xfId="0" applyFont="1" applyFill="1"/>
    <xf numFmtId="0" fontId="57" fillId="0" borderId="0" xfId="0" applyFont="1" applyFill="1" applyAlignment="1">
      <alignment vertical="center"/>
    </xf>
    <xf numFmtId="0" fontId="57" fillId="0" borderId="0" xfId="0" applyFont="1" applyFill="1" applyAlignment="1">
      <alignment horizontal="center"/>
    </xf>
    <xf numFmtId="0" fontId="57" fillId="0" borderId="0" xfId="0" applyFont="1" applyFill="1" applyAlignment="1">
      <alignment wrapText="1"/>
    </xf>
    <xf numFmtId="0" fontId="57" fillId="0" borderId="0" xfId="0" applyFont="1" applyFill="1" applyAlignment="1">
      <alignment vertical="center" wrapText="1"/>
    </xf>
    <xf numFmtId="0" fontId="63" fillId="0" borderId="0" xfId="0" applyFont="1" applyFill="1" applyBorder="1" applyAlignment="1">
      <alignment vertical="center" wrapText="1"/>
    </xf>
    <xf numFmtId="0" fontId="57" fillId="0" borderId="0" xfId="0" applyFont="1" applyFill="1" applyBorder="1"/>
    <xf numFmtId="0" fontId="62" fillId="0" borderId="0" xfId="0" applyFont="1" applyFill="1" applyBorder="1" applyAlignment="1">
      <alignment vertical="center"/>
    </xf>
    <xf numFmtId="0" fontId="7" fillId="0" borderId="0" xfId="0" applyFont="1" applyAlignment="1">
      <alignment vertical="center"/>
    </xf>
    <xf numFmtId="0" fontId="2" fillId="0" borderId="0" xfId="0" applyFont="1" applyAlignment="1">
      <alignment vertical="center"/>
    </xf>
    <xf numFmtId="0" fontId="5" fillId="0" borderId="0" xfId="0" applyFont="1"/>
    <xf numFmtId="0" fontId="59" fillId="0" borderId="0" xfId="0" applyFont="1" applyAlignment="1">
      <alignment vertical="center"/>
    </xf>
    <xf numFmtId="49" fontId="3" fillId="0" borderId="0" xfId="0" applyNumberFormat="1" applyFont="1"/>
    <xf numFmtId="0" fontId="2" fillId="0" borderId="0" xfId="0" applyFont="1" applyFill="1" applyAlignment="1">
      <alignment horizontal="center"/>
    </xf>
    <xf numFmtId="0" fontId="5" fillId="0" borderId="0" xfId="0" applyFont="1" applyFill="1"/>
    <xf numFmtId="0" fontId="5" fillId="0" borderId="0" xfId="0" applyFont="1" applyFill="1" applyAlignment="1">
      <alignment vertical="center"/>
    </xf>
    <xf numFmtId="0" fontId="5" fillId="0" borderId="0" xfId="0" applyFont="1" applyFill="1" applyAlignment="1">
      <alignment vertical="center" wrapText="1"/>
    </xf>
    <xf numFmtId="49" fontId="5" fillId="0" borderId="1" xfId="0" applyNumberFormat="1" applyFont="1" applyFill="1" applyBorder="1" applyAlignment="1">
      <alignment horizontal="center" vertical="center"/>
    </xf>
    <xf numFmtId="0" fontId="8" fillId="0" borderId="0" xfId="3" applyFont="1" applyFill="1" applyBorder="1" applyAlignment="1">
      <alignment horizontal="center" vertical="center" textRotation="90" wrapText="1"/>
    </xf>
    <xf numFmtId="0" fontId="5" fillId="0" borderId="0" xfId="0" applyFont="1" applyFill="1" applyAlignment="1">
      <alignment horizontal="center"/>
    </xf>
    <xf numFmtId="0" fontId="8" fillId="0" borderId="3" xfId="0" applyFont="1" applyFill="1" applyBorder="1" applyAlignment="1">
      <alignment horizontal="center" vertical="center" wrapText="1"/>
    </xf>
    <xf numFmtId="0" fontId="5" fillId="0" borderId="0" xfId="0" applyFont="1" applyFill="1" applyBorder="1" applyAlignment="1">
      <alignment horizontal="center"/>
    </xf>
    <xf numFmtId="0" fontId="8" fillId="0" borderId="0" xfId="0" applyFont="1" applyFill="1" applyAlignment="1">
      <alignment horizontal="center" vertical="center"/>
    </xf>
    <xf numFmtId="0" fontId="5" fillId="0" borderId="0" xfId="0" applyFont="1" applyFill="1" applyBorder="1" applyAlignment="1">
      <alignment horizontal="center" vertical="center"/>
    </xf>
    <xf numFmtId="0" fontId="55"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8" fillId="0" borderId="0" xfId="0" applyFont="1"/>
    <xf numFmtId="0" fontId="55" fillId="0" borderId="0" xfId="0" applyFont="1" applyFill="1" applyAlignment="1">
      <alignment wrapText="1"/>
    </xf>
    <xf numFmtId="49" fontId="55" fillId="0" borderId="0" xfId="0" applyNumberFormat="1" applyFont="1" applyFill="1" applyAlignment="1">
      <alignment horizontal="left"/>
    </xf>
    <xf numFmtId="0" fontId="55" fillId="0" borderId="0" xfId="0" applyFont="1" applyFill="1" applyAlignment="1">
      <alignment horizontal="center"/>
    </xf>
    <xf numFmtId="0" fontId="55" fillId="0" borderId="0" xfId="0" applyFont="1" applyFill="1" applyAlignment="1">
      <alignment vertical="center"/>
    </xf>
    <xf numFmtId="0" fontId="55" fillId="0" borderId="0" xfId="0" applyFont="1" applyFill="1" applyBorder="1"/>
    <xf numFmtId="0" fontId="55" fillId="0" borderId="0" xfId="0" applyFont="1" applyFill="1" applyBorder="1" applyAlignment="1">
      <alignment vertical="center" wrapText="1"/>
    </xf>
    <xf numFmtId="0" fontId="55" fillId="0" borderId="0" xfId="0" applyFont="1" applyFill="1" applyAlignment="1">
      <alignment vertical="center" wrapText="1"/>
    </xf>
    <xf numFmtId="0" fontId="60" fillId="0" borderId="0" xfId="0" applyFont="1" applyFill="1" applyBorder="1" applyAlignment="1">
      <alignment horizontal="center" vertical="center"/>
    </xf>
    <xf numFmtId="0" fontId="64" fillId="0" borderId="0" xfId="0" applyFont="1" applyFill="1" applyBorder="1"/>
    <xf numFmtId="164" fontId="5" fillId="0" borderId="0" xfId="1" applyNumberFormat="1" applyFont="1" applyFill="1"/>
    <xf numFmtId="0" fontId="65" fillId="0" borderId="0" xfId="0" applyFont="1"/>
    <xf numFmtId="0" fontId="66" fillId="0" borderId="0" xfId="0" applyFont="1" applyFill="1" applyBorder="1"/>
    <xf numFmtId="0" fontId="66" fillId="0" borderId="0" xfId="0" applyFont="1" applyFill="1"/>
    <xf numFmtId="0" fontId="64" fillId="0" borderId="0" xfId="0" applyFont="1" applyFill="1"/>
    <xf numFmtId="0" fontId="5" fillId="0" borderId="5" xfId="0" applyFont="1" applyFill="1" applyBorder="1"/>
    <xf numFmtId="49" fontId="60" fillId="0" borderId="1" xfId="0" applyNumberFormat="1" applyFont="1" applyBorder="1" applyAlignment="1">
      <alignment horizontal="center" vertical="center"/>
    </xf>
    <xf numFmtId="0" fontId="58" fillId="0" borderId="0" xfId="0" applyFont="1" applyAlignment="1">
      <alignment vertical="center" wrapText="1"/>
    </xf>
    <xf numFmtId="0" fontId="67" fillId="0" borderId="0" xfId="0" applyFont="1"/>
    <xf numFmtId="0" fontId="67" fillId="2" borderId="0" xfId="0" applyFont="1" applyFill="1"/>
    <xf numFmtId="0" fontId="68" fillId="2" borderId="0" xfId="0" applyFont="1" applyFill="1"/>
    <xf numFmtId="0" fontId="56" fillId="0" borderId="0" xfId="0" applyFont="1" applyFill="1" applyAlignment="1">
      <alignment wrapText="1"/>
    </xf>
    <xf numFmtId="0" fontId="56" fillId="0" borderId="0" xfId="0" applyFont="1" applyFill="1" applyAlignment="1">
      <alignment horizontal="center"/>
    </xf>
    <xf numFmtId="0" fontId="5" fillId="0" borderId="0" xfId="0" applyFont="1" applyFill="1" applyBorder="1" applyAlignment="1"/>
    <xf numFmtId="49" fontId="5" fillId="0" borderId="0" xfId="0" applyNumberFormat="1" applyFont="1" applyFill="1" applyBorder="1" applyAlignment="1">
      <alignment horizontal="center"/>
    </xf>
    <xf numFmtId="0" fontId="5" fillId="0" borderId="0" xfId="3" applyFont="1" applyFill="1" applyBorder="1" applyAlignment="1">
      <alignment vertical="center" wrapText="1"/>
    </xf>
    <xf numFmtId="0" fontId="8" fillId="0" borderId="3" xfId="3" applyFont="1" applyFill="1" applyBorder="1" applyAlignment="1">
      <alignment horizontal="center" vertical="center" textRotation="90" wrapText="1"/>
    </xf>
    <xf numFmtId="0" fontId="5" fillId="0" borderId="0" xfId="0" applyFont="1" applyAlignment="1">
      <alignment vertical="center" wrapText="1"/>
    </xf>
    <xf numFmtId="49" fontId="5" fillId="0" borderId="0" xfId="0" applyNumberFormat="1" applyFont="1"/>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56" fillId="0" borderId="0" xfId="0" applyNumberFormat="1" applyFont="1" applyBorder="1" applyAlignment="1">
      <alignment horizontal="center" vertical="center"/>
    </xf>
    <xf numFmtId="0" fontId="60" fillId="0" borderId="0" xfId="0" applyFont="1" applyBorder="1" applyAlignment="1">
      <alignment vertical="center" wrapText="1"/>
    </xf>
    <xf numFmtId="0" fontId="61" fillId="0" borderId="0" xfId="0" applyFont="1" applyBorder="1" applyAlignment="1">
      <alignment vertical="center" wrapText="1"/>
    </xf>
    <xf numFmtId="0" fontId="56" fillId="0" borderId="0" xfId="0" applyFont="1" applyAlignment="1">
      <alignment horizontal="center"/>
    </xf>
    <xf numFmtId="0" fontId="56" fillId="0" borderId="0" xfId="0" applyFont="1" applyAlignment="1"/>
    <xf numFmtId="0" fontId="8" fillId="3" borderId="3" xfId="3" applyFont="1" applyFill="1" applyBorder="1" applyAlignment="1">
      <alignment horizontal="center" vertical="center" textRotation="90" wrapText="1"/>
    </xf>
    <xf numFmtId="0" fontId="10" fillId="0" borderId="0" xfId="0" applyFont="1" applyAlignment="1">
      <alignment vertical="center"/>
    </xf>
    <xf numFmtId="0" fontId="8" fillId="0" borderId="8" xfId="0" applyNumberFormat="1" applyFont="1" applyFill="1" applyBorder="1" applyAlignment="1">
      <alignment horizontal="center" vertical="center"/>
    </xf>
    <xf numFmtId="0" fontId="61" fillId="0" borderId="0" xfId="0" applyFont="1" applyFill="1" applyAlignment="1">
      <alignment vertical="center" wrapText="1"/>
    </xf>
    <xf numFmtId="0" fontId="56" fillId="0" borderId="0" xfId="0" applyFont="1" applyFill="1" applyBorder="1" applyAlignment="1">
      <alignment wrapText="1"/>
    </xf>
    <xf numFmtId="0" fontId="63" fillId="0" borderId="0" xfId="0" applyFont="1" applyFill="1" applyBorder="1"/>
    <xf numFmtId="0" fontId="12" fillId="0" borderId="0" xfId="0" applyFont="1"/>
    <xf numFmtId="0" fontId="8" fillId="0" borderId="9" xfId="3" applyFont="1" applyFill="1" applyBorder="1" applyAlignment="1">
      <alignment horizontal="center" vertical="center" wrapText="1"/>
    </xf>
    <xf numFmtId="0" fontId="60" fillId="0" borderId="0" xfId="0" applyFont="1" applyAlignment="1">
      <alignment vertical="center"/>
    </xf>
    <xf numFmtId="0" fontId="7" fillId="0" borderId="0" xfId="0" applyFont="1" applyAlignment="1">
      <alignment vertical="center" wrapText="1"/>
    </xf>
    <xf numFmtId="0" fontId="2" fillId="0" borderId="0" xfId="0" applyFont="1" applyAlignment="1">
      <alignment horizont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4" xfId="0" applyFont="1" applyFill="1" applyBorder="1" applyAlignment="1">
      <alignment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2" fillId="0" borderId="0" xfId="3" applyFont="1"/>
    <xf numFmtId="0" fontId="2" fillId="0" borderId="0" xfId="3" applyFont="1" applyAlignment="1">
      <alignment wrapText="1"/>
    </xf>
    <xf numFmtId="0" fontId="2" fillId="0" borderId="0" xfId="3" applyFont="1" applyAlignment="1">
      <alignment horizontal="center" vertical="center"/>
    </xf>
    <xf numFmtId="0" fontId="7" fillId="0" borderId="0" xfId="7" applyFont="1" applyAlignment="1">
      <alignment horizontal="left" vertical="center"/>
    </xf>
    <xf numFmtId="0" fontId="7" fillId="0" borderId="0" xfId="7" applyFont="1" applyAlignment="1">
      <alignment vertical="center" wrapText="1"/>
    </xf>
    <xf numFmtId="0" fontId="61" fillId="0" borderId="0" xfId="0" applyNumberFormat="1" applyFont="1" applyBorder="1" applyAlignment="1">
      <alignment horizontal="center" vertical="center"/>
    </xf>
    <xf numFmtId="49" fontId="57" fillId="0" borderId="1" xfId="0" applyNumberFormat="1" applyFont="1" applyFill="1" applyBorder="1" applyAlignment="1">
      <alignment horizontal="center" vertical="center"/>
    </xf>
    <xf numFmtId="0" fontId="5" fillId="0" borderId="0" xfId="3" applyFont="1" applyFill="1" applyBorder="1" applyAlignment="1">
      <alignment horizontal="center"/>
    </xf>
    <xf numFmtId="0" fontId="5" fillId="0" borderId="0" xfId="3" applyFont="1" applyFill="1" applyBorder="1" applyAlignment="1">
      <alignment horizontal="center" vertical="center" textRotation="90" wrapText="1"/>
    </xf>
    <xf numFmtId="49" fontId="56" fillId="0" borderId="0" xfId="0" applyNumberFormat="1" applyFont="1" applyFill="1" applyBorder="1" applyAlignment="1">
      <alignment horizontal="center" vertical="center"/>
    </xf>
    <xf numFmtId="0" fontId="61" fillId="0" borderId="0" xfId="0" applyFont="1" applyFill="1" applyBorder="1" applyAlignment="1">
      <alignment vertical="center"/>
    </xf>
    <xf numFmtId="0" fontId="2" fillId="0" borderId="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49" fontId="57" fillId="0" borderId="0" xfId="0" applyNumberFormat="1" applyFont="1" applyAlignment="1">
      <alignment horizontal="center" vertical="center"/>
    </xf>
    <xf numFmtId="0" fontId="2" fillId="0" borderId="0" xfId="3" applyFont="1" applyFill="1" applyAlignment="1">
      <alignment horizontal="center" vertical="center"/>
    </xf>
    <xf numFmtId="0" fontId="2" fillId="0" borderId="0" xfId="3" applyFont="1" applyFill="1" applyAlignment="1">
      <alignment horizontal="left" vertical="center" wrapText="1"/>
    </xf>
    <xf numFmtId="0" fontId="2" fillId="0" borderId="0" xfId="3" applyFont="1" applyFill="1" applyAlignment="1">
      <alignment wrapText="1"/>
    </xf>
    <xf numFmtId="0" fontId="2" fillId="0" borderId="0" xfId="5" applyFont="1" applyFill="1" applyAlignment="1">
      <alignment wrapText="1"/>
    </xf>
    <xf numFmtId="0" fontId="2" fillId="0" borderId="0" xfId="5" applyFont="1" applyFill="1" applyAlignment="1">
      <alignment horizontal="left" wrapText="1"/>
    </xf>
    <xf numFmtId="0" fontId="23" fillId="0" borderId="0" xfId="0" applyFont="1"/>
    <xf numFmtId="0" fontId="23" fillId="0" borderId="0" xfId="0" applyFont="1" applyAlignment="1">
      <alignment horizontal="center"/>
    </xf>
    <xf numFmtId="0" fontId="3" fillId="0" borderId="0" xfId="0" applyFont="1" applyAlignment="1">
      <alignment vertical="center" wrapText="1"/>
    </xf>
    <xf numFmtId="0" fontId="8" fillId="0" borderId="0" xfId="0" applyFont="1"/>
    <xf numFmtId="0" fontId="9" fillId="0" borderId="0" xfId="0" applyFont="1" applyAlignment="1">
      <alignment vertical="center"/>
    </xf>
    <xf numFmtId="0" fontId="9" fillId="0" borderId="0" xfId="0" applyFont="1"/>
    <xf numFmtId="0" fontId="9"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left"/>
    </xf>
    <xf numFmtId="0" fontId="7" fillId="0" borderId="13" xfId="0" applyFont="1" applyFill="1" applyBorder="1" applyAlignment="1">
      <alignment horizontal="center" vertical="center"/>
    </xf>
    <xf numFmtId="0" fontId="25" fillId="0" borderId="0" xfId="0" applyFont="1" applyFill="1" applyAlignment="1">
      <alignment vertical="center"/>
    </xf>
    <xf numFmtId="49" fontId="69" fillId="0" borderId="8" xfId="0" applyNumberFormat="1" applyFont="1" applyFill="1" applyBorder="1" applyAlignment="1">
      <alignment horizontal="center" vertical="center" wrapText="1"/>
    </xf>
    <xf numFmtId="0" fontId="59" fillId="0" borderId="0" xfId="0" applyFont="1" applyFill="1" applyAlignment="1">
      <alignment vertical="center" wrapText="1"/>
    </xf>
    <xf numFmtId="0" fontId="69" fillId="0" borderId="0" xfId="0" applyFont="1" applyFill="1" applyAlignment="1">
      <alignment wrapText="1"/>
    </xf>
    <xf numFmtId="49" fontId="56" fillId="0" borderId="1" xfId="0" applyNumberFormat="1" applyFont="1" applyFill="1" applyBorder="1" applyAlignment="1">
      <alignment horizontal="center" vertical="center"/>
    </xf>
    <xf numFmtId="0" fontId="61" fillId="0" borderId="8" xfId="0" applyFont="1" applyBorder="1" applyAlignment="1">
      <alignment horizontal="center" vertical="center" wrapText="1"/>
    </xf>
    <xf numFmtId="0" fontId="58" fillId="0" borderId="8" xfId="0" applyFont="1" applyBorder="1" applyAlignment="1">
      <alignment horizontal="center" vertical="center" wrapText="1"/>
    </xf>
    <xf numFmtId="0" fontId="3" fillId="0" borderId="0" xfId="0" applyFont="1" applyFill="1"/>
    <xf numFmtId="49" fontId="2" fillId="0" borderId="1" xfId="0" applyNumberFormat="1" applyFont="1" applyFill="1" applyBorder="1" applyAlignment="1">
      <alignment horizontal="center"/>
    </xf>
    <xf numFmtId="0" fontId="3" fillId="0" borderId="0" xfId="0" applyFont="1" applyFill="1" applyAlignment="1">
      <alignment vertical="center"/>
    </xf>
    <xf numFmtId="0" fontId="60" fillId="0" borderId="0" xfId="0" applyNumberFormat="1" applyFont="1" applyBorder="1" applyAlignment="1">
      <alignment horizontal="center" vertical="center" wrapText="1"/>
    </xf>
    <xf numFmtId="49" fontId="57" fillId="0" borderId="0" xfId="0" applyNumberFormat="1" applyFont="1" applyAlignment="1">
      <alignment horizontal="left"/>
    </xf>
    <xf numFmtId="0" fontId="57" fillId="0" borderId="0" xfId="0" applyFont="1" applyAlignment="1">
      <alignment wrapText="1"/>
    </xf>
    <xf numFmtId="0" fontId="69" fillId="0" borderId="0" xfId="0" applyFont="1"/>
    <xf numFmtId="0" fontId="62" fillId="0" borderId="0" xfId="0" applyFont="1" applyAlignment="1">
      <alignment horizontal="left" vertical="center" wrapText="1" indent="1"/>
    </xf>
    <xf numFmtId="49" fontId="57" fillId="0" borderId="14" xfId="0" applyNumberFormat="1" applyFont="1" applyBorder="1" applyAlignment="1">
      <alignment horizontal="left"/>
    </xf>
    <xf numFmtId="0" fontId="69" fillId="0" borderId="0" xfId="0" applyFont="1" applyAlignment="1">
      <alignment vertical="center"/>
    </xf>
    <xf numFmtId="0" fontId="57" fillId="0" borderId="0" xfId="0" applyFont="1" applyAlignment="1">
      <alignment vertical="center" wrapText="1"/>
    </xf>
    <xf numFmtId="0" fontId="69" fillId="0" borderId="0" xfId="0" applyFont="1" applyFill="1" applyAlignment="1">
      <alignment vertical="center" wrapText="1"/>
    </xf>
    <xf numFmtId="49" fontId="57" fillId="0" borderId="0" xfId="0" applyNumberFormat="1" applyFont="1" applyFill="1" applyAlignment="1">
      <alignment horizontal="left"/>
    </xf>
    <xf numFmtId="0" fontId="69" fillId="0" borderId="0" xfId="0" applyFont="1" applyFill="1" applyAlignment="1">
      <alignment horizontal="left" vertical="center" wrapText="1"/>
    </xf>
    <xf numFmtId="0" fontId="57" fillId="0" borderId="0" xfId="0" applyFont="1" applyFill="1" applyAlignment="1">
      <alignment horizontal="left" vertical="center" wrapText="1"/>
    </xf>
    <xf numFmtId="0" fontId="70" fillId="0" borderId="0" xfId="0" applyFont="1" applyFill="1" applyAlignment="1">
      <alignment horizontal="left" vertical="center" wrapText="1"/>
    </xf>
    <xf numFmtId="0" fontId="69" fillId="0" borderId="8" xfId="0" applyFont="1" applyFill="1" applyBorder="1" applyAlignment="1">
      <alignment horizontal="center" vertical="center" wrapText="1"/>
    </xf>
    <xf numFmtId="0" fontId="7" fillId="0" borderId="0" xfId="0" applyFont="1" applyFill="1" applyAlignment="1">
      <alignment horizontal="left" vertical="center" wrapText="1"/>
    </xf>
    <xf numFmtId="0" fontId="60" fillId="0" borderId="0" xfId="0" applyNumberFormat="1" applyFont="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horizontal="left" vertical="center" indent="2"/>
    </xf>
    <xf numFmtId="0" fontId="17" fillId="0" borderId="0" xfId="0" applyFont="1" applyFill="1" applyAlignment="1">
      <alignment vertical="center"/>
    </xf>
    <xf numFmtId="0" fontId="7" fillId="0" borderId="0" xfId="0" applyFont="1" applyFill="1" applyAlignment="1">
      <alignment vertical="center" wrapText="1"/>
    </xf>
    <xf numFmtId="0" fontId="5" fillId="0" borderId="0" xfId="0" applyFont="1" applyFill="1" applyAlignment="1">
      <alignment horizontal="left" vertical="center" wrapText="1" indent="2"/>
    </xf>
    <xf numFmtId="0" fontId="3" fillId="0" borderId="0" xfId="0" applyFont="1" applyFill="1" applyAlignment="1">
      <alignment horizontal="left" vertical="center" wrapText="1" indent="2"/>
    </xf>
    <xf numFmtId="0" fontId="17" fillId="0" borderId="0" xfId="0" applyFont="1" applyFill="1"/>
    <xf numFmtId="0" fontId="3" fillId="0" borderId="0" xfId="0" applyFont="1" applyFill="1" applyAlignment="1">
      <alignment vertical="center" wrapText="1"/>
    </xf>
    <xf numFmtId="49" fontId="3" fillId="0" borderId="0" xfId="0" applyNumberFormat="1" applyFont="1" applyFill="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61"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1" fillId="0" borderId="18" xfId="0" applyFont="1" applyBorder="1" applyAlignment="1">
      <alignment vertical="center"/>
    </xf>
    <xf numFmtId="0" fontId="5" fillId="0" borderId="0" xfId="0" applyNumberFormat="1" applyFont="1" applyFill="1" applyBorder="1" applyAlignment="1">
      <alignment horizontal="center" vertical="center"/>
    </xf>
    <xf numFmtId="0" fontId="2" fillId="0" borderId="18" xfId="0" applyFont="1" applyBorder="1" applyAlignment="1">
      <alignment vertical="center"/>
    </xf>
    <xf numFmtId="0" fontId="2" fillId="0" borderId="0" xfId="0" applyFont="1" applyBorder="1"/>
    <xf numFmtId="0" fontId="2" fillId="0" borderId="0" xfId="0" applyFont="1" applyBorder="1" applyAlignment="1">
      <alignment vertical="center"/>
    </xf>
    <xf numFmtId="0" fontId="2" fillId="0" borderId="18" xfId="0" applyFont="1" applyFill="1" applyBorder="1" applyAlignment="1">
      <alignment vertical="center"/>
    </xf>
    <xf numFmtId="0" fontId="2" fillId="0" borderId="0" xfId="0" applyFont="1" applyFill="1" applyBorder="1"/>
    <xf numFmtId="49" fontId="57" fillId="0" borderId="19" xfId="0" applyNumberFormat="1" applyFont="1" applyFill="1" applyBorder="1" applyAlignment="1">
      <alignment horizontal="center" vertical="center"/>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2" xfId="0" applyFont="1" applyBorder="1" applyAlignment="1">
      <alignment horizontal="center" vertical="center" wrapText="1"/>
    </xf>
    <xf numFmtId="0" fontId="7" fillId="0" borderId="20" xfId="3" applyNumberFormat="1" applyFont="1" applyFill="1" applyBorder="1" applyAlignment="1">
      <alignment horizontal="center" vertical="center" textRotation="90" wrapText="1"/>
    </xf>
    <xf numFmtId="0" fontId="7" fillId="0" borderId="21" xfId="3" applyNumberFormat="1" applyFont="1" applyFill="1" applyBorder="1" applyAlignment="1">
      <alignment horizontal="center" vertical="center" textRotation="90" wrapText="1"/>
    </xf>
    <xf numFmtId="0" fontId="8" fillId="0" borderId="21" xfId="3" applyNumberFormat="1" applyFont="1" applyFill="1" applyBorder="1" applyAlignment="1">
      <alignment horizontal="center" vertical="center" textRotation="90" wrapText="1"/>
    </xf>
    <xf numFmtId="0" fontId="7" fillId="0" borderId="22" xfId="3" applyNumberFormat="1" applyFont="1" applyFill="1" applyBorder="1" applyAlignment="1">
      <alignment horizontal="center" vertical="center" textRotation="90" wrapText="1"/>
    </xf>
    <xf numFmtId="0" fontId="8" fillId="0" borderId="23" xfId="3" applyFont="1" applyFill="1" applyBorder="1" applyAlignment="1">
      <alignment horizontal="center" vertical="center" wrapText="1"/>
    </xf>
    <xf numFmtId="0" fontId="8" fillId="0" borderId="2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8" fillId="0" borderId="22" xfId="3"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2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horizontal="center" vertical="center"/>
    </xf>
    <xf numFmtId="49" fontId="69" fillId="0" borderId="13" xfId="0" applyNumberFormat="1" applyFont="1" applyFill="1" applyBorder="1" applyAlignment="1">
      <alignment horizontal="center" vertical="center" wrapText="1"/>
    </xf>
    <xf numFmtId="49" fontId="56" fillId="0" borderId="1" xfId="0" applyNumberFormat="1" applyFont="1" applyFill="1" applyBorder="1" applyAlignment="1">
      <alignment horizontal="center"/>
    </xf>
    <xf numFmtId="0" fontId="58" fillId="0" borderId="24" xfId="0" applyFont="1" applyFill="1" applyBorder="1" applyAlignment="1">
      <alignment horizontal="center" vertical="center" wrapText="1"/>
    </xf>
    <xf numFmtId="49" fontId="2" fillId="0" borderId="2" xfId="0" applyNumberFormat="1" applyFont="1" applyFill="1" applyBorder="1" applyAlignment="1">
      <alignment horizont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xf>
    <xf numFmtId="0" fontId="12" fillId="0" borderId="0" xfId="0" applyFont="1" applyBorder="1"/>
    <xf numFmtId="0" fontId="8" fillId="0" borderId="0" xfId="0" applyFont="1" applyFill="1" applyBorder="1" applyAlignment="1">
      <alignment horizontal="center" vertical="center"/>
    </xf>
    <xf numFmtId="0" fontId="5" fillId="0" borderId="0" xfId="8" applyFont="1" applyFill="1" applyBorder="1" applyAlignment="1"/>
    <xf numFmtId="0" fontId="8" fillId="0" borderId="15" xfId="0" applyFont="1" applyBorder="1" applyAlignment="1">
      <alignment vertical="center"/>
    </xf>
    <xf numFmtId="0" fontId="8" fillId="0" borderId="23" xfId="0" applyFont="1" applyBorder="1" applyAlignment="1">
      <alignment horizontal="center" vertical="center" wrapText="1"/>
    </xf>
    <xf numFmtId="0" fontId="5" fillId="0" borderId="1" xfId="0" applyFont="1" applyBorder="1" applyAlignment="1">
      <alignment vertical="center"/>
    </xf>
    <xf numFmtId="0" fontId="5" fillId="0" borderId="25" xfId="0" applyFont="1" applyBorder="1" applyAlignment="1">
      <alignment vertical="center" wrapText="1"/>
    </xf>
    <xf numFmtId="0" fontId="5" fillId="0" borderId="10" xfId="0" applyFont="1" applyBorder="1" applyAlignment="1">
      <alignment vertical="center"/>
    </xf>
    <xf numFmtId="0" fontId="8" fillId="0" borderId="26" xfId="0" applyFont="1" applyBorder="1" applyAlignment="1">
      <alignment horizontal="center" vertical="center" wrapText="1"/>
    </xf>
    <xf numFmtId="0" fontId="13" fillId="0" borderId="0" xfId="0" applyFont="1" applyBorder="1" applyAlignment="1">
      <alignment vertical="center"/>
    </xf>
    <xf numFmtId="0" fontId="12" fillId="0" borderId="0" xfId="0" applyFont="1" applyBorder="1" applyAlignment="1">
      <alignment vertical="center"/>
    </xf>
    <xf numFmtId="0" fontId="13" fillId="0" borderId="0" xfId="0" applyFont="1" applyBorder="1"/>
    <xf numFmtId="49" fontId="56" fillId="0" borderId="2" xfId="0" applyNumberFormat="1" applyFont="1" applyFill="1" applyBorder="1" applyAlignment="1">
      <alignment horizont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5" fillId="0" borderId="8" xfId="3"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3"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3" xfId="0" applyFont="1" applyFill="1" applyBorder="1" applyAlignment="1">
      <alignment horizontal="center" vertical="center" wrapText="1"/>
    </xf>
    <xf numFmtId="0" fontId="2" fillId="0" borderId="0" xfId="0" applyFont="1" applyFill="1" applyAlignment="1">
      <alignment wrapText="1"/>
    </xf>
    <xf numFmtId="0" fontId="28" fillId="0" borderId="0" xfId="0" applyFont="1" applyFill="1" applyAlignment="1">
      <alignment vertical="center"/>
    </xf>
    <xf numFmtId="0" fontId="7" fillId="0" borderId="8" xfId="0" applyFont="1" applyFill="1" applyBorder="1" applyAlignment="1">
      <alignment horizontal="center" vertical="center"/>
    </xf>
    <xf numFmtId="0" fontId="2" fillId="0" borderId="0" xfId="0" applyFont="1" applyFill="1" applyAlignment="1">
      <alignment horizontal="left"/>
    </xf>
    <xf numFmtId="0" fontId="2" fillId="0" borderId="3" xfId="0" applyFont="1" applyFill="1" applyBorder="1" applyAlignment="1">
      <alignment vertical="center"/>
    </xf>
    <xf numFmtId="0" fontId="61" fillId="0" borderId="0" xfId="0" applyNumberFormat="1" applyFont="1" applyFill="1" applyBorder="1" applyAlignment="1">
      <alignment horizontal="center" vertical="center"/>
    </xf>
    <xf numFmtId="0" fontId="8" fillId="0" borderId="0" xfId="3" applyFont="1" applyFill="1" applyAlignment="1">
      <alignment horizontal="center" vertical="center" textRotation="90" wrapText="1"/>
    </xf>
    <xf numFmtId="0" fontId="8" fillId="0" borderId="28" xfId="0" applyFont="1" applyFill="1" applyBorder="1" applyAlignment="1">
      <alignment horizontal="center" vertical="center" wrapText="1"/>
    </xf>
    <xf numFmtId="49" fontId="60" fillId="0" borderId="29" xfId="0" applyNumberFormat="1" applyFont="1" applyBorder="1" applyAlignment="1">
      <alignment horizontal="center" vertical="center"/>
    </xf>
    <xf numFmtId="0" fontId="60" fillId="0" borderId="26" xfId="0" applyFont="1" applyBorder="1" applyAlignment="1">
      <alignment horizontal="center" vertical="center"/>
    </xf>
    <xf numFmtId="0" fontId="61" fillId="0" borderId="26" xfId="0" applyFont="1" applyBorder="1" applyAlignment="1">
      <alignment vertical="center"/>
    </xf>
    <xf numFmtId="49" fontId="60" fillId="0" borderId="0" xfId="0" applyNumberFormat="1" applyFont="1" applyAlignment="1">
      <alignment horizontal="center" vertical="center"/>
    </xf>
    <xf numFmtId="0" fontId="5" fillId="0" borderId="0" xfId="0" applyNumberFormat="1" applyFont="1" applyBorder="1" applyAlignment="1">
      <alignment horizontal="center" vertical="center"/>
    </xf>
    <xf numFmtId="0" fontId="2" fillId="0" borderId="0" xfId="0" applyFont="1" applyFill="1" applyAlignment="1">
      <alignment horizontal="left" vertical="center" wrapText="1"/>
    </xf>
    <xf numFmtId="0" fontId="7"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1" fillId="0" borderId="0" xfId="0" applyNumberFormat="1" applyFont="1" applyFill="1" applyBorder="1" applyAlignment="1">
      <alignment horizontal="center" wrapText="1"/>
    </xf>
    <xf numFmtId="0" fontId="3" fillId="0" borderId="0" xfId="0" applyFont="1" applyFill="1" applyAlignment="1">
      <alignment horizontal="justify" vertical="center"/>
    </xf>
    <xf numFmtId="0" fontId="17" fillId="0" borderId="0" xfId="0" applyFont="1" applyFill="1" applyAlignment="1">
      <alignment vertical="center" wrapText="1"/>
    </xf>
    <xf numFmtId="0" fontId="3" fillId="0" borderId="0" xfId="0" applyFont="1" applyFill="1" applyAlignment="1">
      <alignment horizontal="left"/>
    </xf>
    <xf numFmtId="49" fontId="3" fillId="0" borderId="0" xfId="0" applyNumberFormat="1" applyFont="1" applyFill="1"/>
    <xf numFmtId="0" fontId="8" fillId="0" borderId="0" xfId="0" applyFont="1" applyFill="1" applyAlignment="1">
      <alignment horizontal="center" vertical="center" wrapText="1"/>
    </xf>
    <xf numFmtId="0" fontId="17" fillId="0" borderId="0" xfId="0" applyFont="1" applyFill="1" applyAlignment="1">
      <alignment horizontal="left" vertical="center"/>
    </xf>
    <xf numFmtId="49" fontId="3" fillId="0" borderId="0" xfId="0" applyNumberFormat="1" applyFont="1" applyFill="1" applyAlignment="1">
      <alignment horizontal="center"/>
    </xf>
    <xf numFmtId="49" fontId="3" fillId="0" borderId="30" xfId="0" applyNumberFormat="1" applyFont="1" applyFill="1" applyBorder="1"/>
    <xf numFmtId="0" fontId="17" fillId="0" borderId="0" xfId="0" applyFont="1" applyFill="1" applyAlignment="1">
      <alignment horizontal="center" vertical="center" wrapText="1"/>
    </xf>
    <xf numFmtId="0" fontId="21" fillId="0" borderId="13" xfId="3" applyFont="1" applyFill="1" applyBorder="1" applyAlignment="1">
      <alignment horizontal="center" vertical="center" wrapText="1"/>
    </xf>
    <xf numFmtId="0" fontId="21" fillId="0" borderId="0" xfId="3" applyFont="1" applyFill="1" applyAlignment="1">
      <alignment horizontal="center" vertical="center" wrapText="1"/>
    </xf>
    <xf numFmtId="0" fontId="8" fillId="0" borderId="31" xfId="3" applyFont="1" applyFill="1" applyBorder="1" applyAlignment="1">
      <alignment horizontal="center" vertical="center" textRotation="90" wrapText="1"/>
    </xf>
    <xf numFmtId="0" fontId="8" fillId="0" borderId="32" xfId="3" applyFont="1" applyFill="1" applyBorder="1" applyAlignment="1">
      <alignment horizontal="center" vertical="center" textRotation="90" wrapText="1"/>
    </xf>
    <xf numFmtId="0" fontId="8" fillId="0" borderId="7" xfId="3" applyFont="1" applyFill="1" applyBorder="1" applyAlignment="1">
      <alignment horizontal="center" vertical="center" textRotation="90" wrapText="1"/>
    </xf>
    <xf numFmtId="0" fontId="8" fillId="0" borderId="9" xfId="3" applyFont="1" applyFill="1" applyBorder="1" applyAlignment="1">
      <alignment horizontal="center" vertical="center" textRotation="90" wrapText="1"/>
    </xf>
    <xf numFmtId="0" fontId="7" fillId="0" borderId="7" xfId="3" applyFont="1" applyFill="1" applyBorder="1" applyAlignment="1">
      <alignment horizontal="center" vertical="center" textRotation="90" wrapText="1"/>
    </xf>
    <xf numFmtId="0" fontId="8" fillId="0" borderId="0" xfId="3" applyFont="1" applyFill="1" applyAlignment="1">
      <alignment vertical="center" wrapText="1"/>
    </xf>
    <xf numFmtId="0" fontId="8" fillId="0" borderId="8" xfId="3" applyFont="1" applyFill="1" applyBorder="1" applyAlignment="1">
      <alignment horizontal="center" vertical="center" wrapText="1"/>
    </xf>
    <xf numFmtId="0" fontId="8" fillId="0" borderId="0" xfId="3" applyFont="1" applyFill="1" applyAlignment="1">
      <alignment horizontal="center" vertical="center" wrapText="1"/>
    </xf>
    <xf numFmtId="0" fontId="8" fillId="0" borderId="8" xfId="0" applyFont="1" applyFill="1" applyBorder="1" applyAlignment="1">
      <alignment vertical="center" wrapText="1"/>
    </xf>
    <xf numFmtId="0" fontId="8" fillId="0" borderId="29" xfId="0" applyFont="1" applyFill="1" applyBorder="1" applyAlignment="1">
      <alignment vertical="center" wrapText="1"/>
    </xf>
    <xf numFmtId="0" fontId="8" fillId="0" borderId="8" xfId="0" applyFont="1" applyFill="1" applyBorder="1" applyAlignment="1">
      <alignment horizontal="center" vertical="center" wrapText="1"/>
    </xf>
    <xf numFmtId="49" fontId="2" fillId="0" borderId="19" xfId="0" applyNumberFormat="1" applyFont="1" applyFill="1" applyBorder="1" applyAlignment="1">
      <alignment horizontal="center" vertical="center"/>
    </xf>
    <xf numFmtId="0" fontId="7" fillId="0" borderId="0" xfId="0" applyFont="1" applyFill="1"/>
    <xf numFmtId="0" fontId="2" fillId="0" borderId="0" xfId="0" applyFont="1" applyFill="1" applyAlignment="1">
      <alignment vertical="center"/>
    </xf>
    <xf numFmtId="49" fontId="8" fillId="0" borderId="33"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2" fillId="0" borderId="34" xfId="0" applyNumberFormat="1" applyFont="1" applyFill="1" applyBorder="1" applyAlignment="1">
      <alignment horizontal="center" vertical="center"/>
    </xf>
    <xf numFmtId="0" fontId="8" fillId="0" borderId="0" xfId="0" applyFont="1" applyAlignment="1">
      <alignment vertical="center"/>
    </xf>
    <xf numFmtId="0" fontId="72" fillId="0" borderId="0" xfId="0" applyFont="1" applyAlignment="1">
      <alignment vertical="center"/>
    </xf>
    <xf numFmtId="0" fontId="73" fillId="0" borderId="0" xfId="0" applyFont="1"/>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5" fillId="0" borderId="31" xfId="0" applyFont="1" applyBorder="1" applyAlignment="1">
      <alignment horizontal="center" vertical="center"/>
    </xf>
    <xf numFmtId="0" fontId="10" fillId="0" borderId="8" xfId="0" applyFont="1" applyBorder="1" applyAlignment="1">
      <alignment vertical="center"/>
    </xf>
    <xf numFmtId="0" fontId="5" fillId="0" borderId="35" xfId="0" applyFont="1" applyBorder="1" applyAlignment="1">
      <alignment horizontal="center" vertical="center"/>
    </xf>
    <xf numFmtId="0" fontId="8" fillId="0" borderId="8" xfId="0" applyFont="1" applyBorder="1" applyAlignment="1">
      <alignment vertical="center"/>
    </xf>
    <xf numFmtId="0" fontId="5" fillId="0" borderId="35" xfId="0" applyFont="1" applyBorder="1" applyAlignment="1">
      <alignment vertical="center"/>
    </xf>
    <xf numFmtId="0" fontId="69" fillId="0" borderId="0" xfId="0" applyFont="1" applyAlignment="1">
      <alignment vertical="center" wrapText="1"/>
    </xf>
    <xf numFmtId="0" fontId="60" fillId="0" borderId="0" xfId="0" applyFont="1" applyAlignment="1">
      <alignment horizontal="center" vertical="center"/>
    </xf>
    <xf numFmtId="0" fontId="64" fillId="0" borderId="0" xfId="0" applyFont="1"/>
    <xf numFmtId="0" fontId="74" fillId="0" borderId="0" xfId="0" applyFont="1" applyAlignment="1">
      <alignment vertical="center"/>
    </xf>
    <xf numFmtId="0" fontId="66" fillId="0" borderId="0" xfId="0" applyFont="1"/>
    <xf numFmtId="0" fontId="65" fillId="0" borderId="0" xfId="0" applyFont="1" applyAlignment="1">
      <alignment vertical="center" wrapText="1"/>
    </xf>
    <xf numFmtId="43" fontId="8" fillId="0" borderId="8" xfId="1" applyFont="1" applyFill="1" applyBorder="1" applyAlignment="1">
      <alignment horizontal="center" vertical="center"/>
    </xf>
    <xf numFmtId="49" fontId="57" fillId="0" borderId="0" xfId="0" applyNumberFormat="1" applyFont="1"/>
    <xf numFmtId="0" fontId="61" fillId="0" borderId="26" xfId="0" applyFont="1" applyBorder="1" applyAlignment="1">
      <alignment horizontal="center" vertical="center" wrapText="1"/>
    </xf>
    <xf numFmtId="49" fontId="55" fillId="0" borderId="0" xfId="0" applyNumberFormat="1" applyFont="1" applyAlignment="1">
      <alignment horizontal="left"/>
    </xf>
    <xf numFmtId="49" fontId="56" fillId="0" borderId="0" xfId="0" applyNumberFormat="1" applyFont="1" applyAlignment="1">
      <alignment horizontal="left" vertical="center"/>
    </xf>
    <xf numFmtId="0" fontId="61" fillId="0" borderId="0" xfId="0" applyFont="1" applyAlignment="1">
      <alignment horizontal="left" vertical="center"/>
    </xf>
    <xf numFmtId="49" fontId="74" fillId="0" borderId="0" xfId="0" applyNumberFormat="1" applyFont="1" applyAlignment="1">
      <alignment horizontal="left"/>
    </xf>
    <xf numFmtId="49" fontId="55" fillId="0" borderId="0" xfId="0" applyNumberFormat="1" applyFont="1" applyAlignment="1">
      <alignment horizontal="left" vertical="center"/>
    </xf>
    <xf numFmtId="49" fontId="2" fillId="0" borderId="36" xfId="0" applyNumberFormat="1" applyFont="1" applyFill="1" applyBorder="1" applyAlignment="1">
      <alignment horizontal="center" vertical="center"/>
    </xf>
    <xf numFmtId="0" fontId="8" fillId="0" borderId="7" xfId="3" applyFont="1" applyFill="1" applyBorder="1" applyAlignment="1">
      <alignment horizontal="center" vertical="center" wrapText="1"/>
    </xf>
    <xf numFmtId="0" fontId="8" fillId="0" borderId="3" xfId="0" applyFont="1" applyBorder="1" applyAlignment="1">
      <alignment horizontal="center" vertical="center" wrapText="1"/>
    </xf>
    <xf numFmtId="49" fontId="5" fillId="2" borderId="1" xfId="0" applyNumberFormat="1" applyFont="1" applyFill="1" applyBorder="1" applyAlignment="1">
      <alignment horizontal="center" vertical="center"/>
    </xf>
    <xf numFmtId="0" fontId="57" fillId="0" borderId="0" xfId="0" applyFont="1"/>
    <xf numFmtId="0" fontId="55" fillId="0" borderId="0" xfId="0" applyFont="1" applyAlignment="1">
      <alignment horizontal="center"/>
    </xf>
    <xf numFmtId="0" fontId="61" fillId="0" borderId="0" xfId="0" applyFont="1" applyAlignment="1">
      <alignment horizontal="center" vertical="center"/>
    </xf>
    <xf numFmtId="0" fontId="61" fillId="0" borderId="0" xfId="0" applyFont="1" applyAlignment="1">
      <alignment vertical="center"/>
    </xf>
    <xf numFmtId="0" fontId="61" fillId="0" borderId="28" xfId="0" applyFont="1" applyBorder="1" applyAlignment="1">
      <alignment horizontal="center" vertical="center" wrapText="1"/>
    </xf>
    <xf numFmtId="0" fontId="56" fillId="0" borderId="0" xfId="0" applyFont="1" applyBorder="1" applyAlignment="1">
      <alignment wrapText="1"/>
    </xf>
    <xf numFmtId="0" fontId="56" fillId="0" borderId="0" xfId="0" applyFont="1"/>
    <xf numFmtId="0" fontId="63" fillId="0" borderId="0" xfId="0" applyFont="1" applyFill="1"/>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61" fillId="0" borderId="17" xfId="0" applyFont="1" applyFill="1" applyBorder="1" applyAlignment="1">
      <alignment horizontal="center" vertical="center" wrapText="1"/>
    </xf>
    <xf numFmtId="0" fontId="56" fillId="0" borderId="0" xfId="0" applyFont="1" applyFill="1" applyAlignment="1">
      <alignment vertical="center" wrapText="1"/>
    </xf>
    <xf numFmtId="0" fontId="56" fillId="0" borderId="0" xfId="0" applyFont="1" applyFill="1" applyAlignment="1">
      <alignment vertical="center"/>
    </xf>
    <xf numFmtId="49" fontId="56" fillId="0" borderId="0" xfId="0" applyNumberFormat="1" applyFont="1" applyFill="1" applyBorder="1" applyAlignment="1">
      <alignment horizontal="left" vertical="center"/>
    </xf>
    <xf numFmtId="0" fontId="61" fillId="0" borderId="0" xfId="0" applyFont="1" applyFill="1" applyBorder="1" applyAlignment="1">
      <alignment horizontal="center" vertical="center" wrapText="1"/>
    </xf>
    <xf numFmtId="0" fontId="2" fillId="0" borderId="0" xfId="0" applyFont="1" applyFill="1" applyAlignment="1">
      <alignment vertical="center" wrapText="1"/>
    </xf>
    <xf numFmtId="0" fontId="57" fillId="0" borderId="4" xfId="0" applyFont="1" applyBorder="1" applyAlignment="1">
      <alignment horizontal="center" vertical="center"/>
    </xf>
    <xf numFmtId="0" fontId="69" fillId="0" borderId="37" xfId="0" applyFont="1" applyBorder="1" applyAlignment="1">
      <alignment horizontal="center" vertical="center" wrapText="1"/>
    </xf>
    <xf numFmtId="49" fontId="57" fillId="0" borderId="4" xfId="0" applyNumberFormat="1" applyFont="1" applyBorder="1" applyAlignment="1">
      <alignment horizontal="center" vertical="center" wrapText="1"/>
    </xf>
    <xf numFmtId="49" fontId="57" fillId="0" borderId="4" xfId="0" applyNumberFormat="1" applyFont="1" applyBorder="1" applyAlignment="1">
      <alignment horizontal="center" vertical="center"/>
    </xf>
    <xf numFmtId="0" fontId="57" fillId="0" borderId="4" xfId="0" applyFont="1" applyBorder="1" applyAlignment="1">
      <alignment horizontal="center" vertical="center" wrapText="1"/>
    </xf>
    <xf numFmtId="0" fontId="57" fillId="0" borderId="4" xfId="0" applyFont="1" applyBorder="1" applyAlignment="1">
      <alignment horizontal="left" vertical="center" wrapText="1"/>
    </xf>
    <xf numFmtId="0" fontId="57" fillId="0" borderId="0" xfId="0" applyFont="1" applyAlignment="1">
      <alignment horizontal="center" vertical="center"/>
    </xf>
    <xf numFmtId="0" fontId="69" fillId="0" borderId="0" xfId="0" applyFont="1" applyAlignment="1">
      <alignment horizontal="center" vertical="center" wrapText="1"/>
    </xf>
    <xf numFmtId="0" fontId="56" fillId="0" borderId="0" xfId="0" applyFont="1" applyAlignment="1">
      <alignment horizontal="left" vertical="center"/>
    </xf>
    <xf numFmtId="164" fontId="56" fillId="0" borderId="0" xfId="1" applyNumberFormat="1" applyFont="1" applyFill="1"/>
    <xf numFmtId="164" fontId="61" fillId="0" borderId="0" xfId="1" applyNumberFormat="1" applyFont="1" applyFill="1" applyAlignment="1">
      <alignment vertical="center" wrapText="1"/>
    </xf>
    <xf numFmtId="164" fontId="57" fillId="0" borderId="0" xfId="1" applyNumberFormat="1" applyFont="1" applyFill="1"/>
    <xf numFmtId="164" fontId="61" fillId="0" borderId="3" xfId="1" applyNumberFormat="1" applyFont="1" applyFill="1" applyBorder="1" applyAlignment="1">
      <alignment horizontal="center" vertical="top" wrapText="1"/>
    </xf>
    <xf numFmtId="164" fontId="61" fillId="0" borderId="6" xfId="1" applyNumberFormat="1" applyFont="1" applyFill="1" applyBorder="1" applyAlignment="1">
      <alignment horizontal="center" vertical="center" wrapText="1"/>
    </xf>
    <xf numFmtId="164" fontId="57" fillId="0" borderId="0" xfId="1" applyNumberFormat="1" applyFont="1" applyFill="1" applyAlignment="1">
      <alignment vertical="center" wrapText="1"/>
    </xf>
    <xf numFmtId="164" fontId="57" fillId="0" borderId="0" xfId="1" applyNumberFormat="1" applyFont="1" applyFill="1" applyAlignment="1">
      <alignment horizontal="center" vertical="center" wrapText="1"/>
    </xf>
    <xf numFmtId="164" fontId="75" fillId="0" borderId="0" xfId="1" applyNumberFormat="1" applyFont="1" applyFill="1" applyAlignment="1">
      <alignment vertical="center"/>
    </xf>
    <xf numFmtId="164" fontId="55" fillId="0" borderId="0" xfId="1" applyNumberFormat="1" applyFont="1" applyFill="1"/>
    <xf numFmtId="164" fontId="55" fillId="0" borderId="0" xfId="1" applyNumberFormat="1" applyFont="1" applyFill="1" applyAlignment="1">
      <alignment horizontal="center"/>
    </xf>
    <xf numFmtId="164" fontId="55" fillId="0" borderId="0" xfId="1" applyNumberFormat="1" applyFont="1" applyFill="1" applyAlignment="1">
      <alignment horizontal="left"/>
    </xf>
    <xf numFmtId="164" fontId="76" fillId="0" borderId="0" xfId="1" applyNumberFormat="1" applyFont="1" applyFill="1"/>
    <xf numFmtId="0" fontId="8" fillId="0" borderId="0" xfId="0" applyFont="1" applyFill="1" applyAlignment="1">
      <alignment vertical="center" wrapText="1"/>
    </xf>
    <xf numFmtId="0" fontId="56" fillId="0" borderId="0" xfId="0" applyFont="1" applyFill="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vertical="center"/>
    </xf>
    <xf numFmtId="0" fontId="8" fillId="0" borderId="0" xfId="0" applyFont="1" applyFill="1" applyAlignment="1">
      <alignment horizontal="left" vertical="center" wrapText="1"/>
    </xf>
    <xf numFmtId="0" fontId="2" fillId="0" borderId="0" xfId="0" applyFont="1" applyFill="1" applyAlignment="1">
      <alignment vertical="top"/>
    </xf>
    <xf numFmtId="0" fontId="2" fillId="0" borderId="0" xfId="0" applyFont="1" applyFill="1" applyAlignment="1">
      <alignment horizontal="center" vertical="top"/>
    </xf>
    <xf numFmtId="0" fontId="5" fillId="0" borderId="0" xfId="0" applyFont="1" applyFill="1" applyAlignment="1">
      <alignment horizontal="left" vertical="center" wrapText="1"/>
    </xf>
    <xf numFmtId="0" fontId="33" fillId="0" borderId="0" xfId="0" applyFont="1" applyFill="1" applyAlignment="1">
      <alignment horizontal="left" vertical="center" wrapText="1"/>
    </xf>
    <xf numFmtId="0" fontId="10" fillId="0" borderId="0" xfId="0" applyFont="1" applyFill="1" applyAlignment="1">
      <alignment vertical="center"/>
    </xf>
    <xf numFmtId="0" fontId="79" fillId="0" borderId="0" xfId="0" applyFont="1" applyAlignment="1">
      <alignment vertical="center"/>
    </xf>
    <xf numFmtId="0" fontId="79" fillId="0" borderId="0" xfId="0" applyFont="1" applyAlignment="1">
      <alignment horizontal="center" vertical="center"/>
    </xf>
    <xf numFmtId="0" fontId="75" fillId="0" borderId="0" xfId="0" applyFont="1" applyAlignment="1">
      <alignment horizontal="left" vertical="center"/>
    </xf>
    <xf numFmtId="0" fontId="34" fillId="0" borderId="0" xfId="0" applyFont="1" applyAlignment="1">
      <alignment horizontal="left" vertical="center"/>
    </xf>
    <xf numFmtId="0" fontId="55" fillId="0" borderId="0" xfId="0" applyFont="1" applyAlignment="1">
      <alignment horizontal="left"/>
    </xf>
    <xf numFmtId="0" fontId="55" fillId="0" borderId="0" xfId="0" applyFont="1" applyFill="1" applyAlignment="1">
      <alignment horizontal="left"/>
    </xf>
    <xf numFmtId="0" fontId="8" fillId="0" borderId="0" xfId="0" applyFont="1" applyAlignment="1">
      <alignment vertical="center" wrapText="1"/>
    </xf>
    <xf numFmtId="0" fontId="5" fillId="0" borderId="0" xfId="0" applyFont="1" applyAlignment="1">
      <alignment horizontal="center"/>
    </xf>
    <xf numFmtId="0" fontId="33" fillId="0" borderId="0" xfId="0" applyFont="1" applyAlignment="1">
      <alignment vertical="center" wrapText="1"/>
    </xf>
    <xf numFmtId="43" fontId="5" fillId="0" borderId="4" xfId="1" applyFont="1" applyBorder="1" applyAlignment="1">
      <alignment horizontal="center" vertical="center"/>
    </xf>
    <xf numFmtId="0" fontId="34" fillId="0" borderId="0" xfId="0" applyFont="1" applyAlignment="1">
      <alignment horizontal="center"/>
    </xf>
    <xf numFmtId="2" fontId="5" fillId="0" borderId="0" xfId="0" applyNumberFormat="1" applyFont="1" applyFill="1"/>
    <xf numFmtId="0" fontId="5" fillId="0" borderId="0" xfId="0" applyFont="1" applyFill="1" applyAlignment="1"/>
    <xf numFmtId="0" fontId="60" fillId="0" borderId="0" xfId="0" applyFont="1" applyAlignment="1">
      <alignment horizontal="left"/>
    </xf>
    <xf numFmtId="2" fontId="5" fillId="0" borderId="0" xfId="0" applyNumberFormat="1" applyFont="1" applyFill="1" applyBorder="1"/>
    <xf numFmtId="0" fontId="55" fillId="0" borderId="0" xfId="0" applyFont="1" applyBorder="1"/>
    <xf numFmtId="0" fontId="3" fillId="0" borderId="0" xfId="0" applyFont="1" applyFill="1" applyBorder="1"/>
    <xf numFmtId="2" fontId="55" fillId="0" borderId="0" xfId="0" applyNumberFormat="1" applyFont="1"/>
    <xf numFmtId="49" fontId="5" fillId="0" borderId="0" xfId="0" applyNumberFormat="1" applyFont="1" applyFill="1" applyAlignment="1">
      <alignment horizontal="center"/>
    </xf>
    <xf numFmtId="0" fontId="56" fillId="0" borderId="4" xfId="0" applyFont="1" applyBorder="1" applyAlignment="1">
      <alignment vertical="center"/>
    </xf>
    <xf numFmtId="49" fontId="55" fillId="0" borderId="0" xfId="0" applyNumberFormat="1" applyFont="1" applyBorder="1" applyAlignment="1">
      <alignment horizontal="center"/>
    </xf>
    <xf numFmtId="49" fontId="5" fillId="0" borderId="18" xfId="0" applyNumberFormat="1" applyFont="1" applyFill="1" applyBorder="1" applyAlignment="1">
      <alignment horizontal="center"/>
    </xf>
    <xf numFmtId="49" fontId="3" fillId="0" borderId="18" xfId="0" applyNumberFormat="1" applyFont="1" applyBorder="1"/>
    <xf numFmtId="0" fontId="8" fillId="0" borderId="0"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xf numFmtId="49" fontId="55" fillId="0" borderId="18" xfId="0" applyNumberFormat="1" applyFont="1" applyBorder="1"/>
    <xf numFmtId="0" fontId="55" fillId="0" borderId="0" xfId="0" applyFont="1" applyBorder="1" applyAlignment="1">
      <alignment vertical="center" wrapText="1"/>
    </xf>
    <xf numFmtId="0" fontId="57" fillId="0" borderId="0" xfId="0" applyFont="1" applyBorder="1" applyAlignment="1">
      <alignment vertical="center" wrapText="1"/>
    </xf>
    <xf numFmtId="0" fontId="60" fillId="0" borderId="0" xfId="0" applyFont="1" applyBorder="1" applyAlignment="1">
      <alignment horizontal="left" vertical="center"/>
    </xf>
    <xf numFmtId="165" fontId="56" fillId="0" borderId="0" xfId="0" applyNumberFormat="1" applyFont="1" applyBorder="1" applyAlignment="1">
      <alignment vertical="center"/>
    </xf>
    <xf numFmtId="0" fontId="55" fillId="0" borderId="0" xfId="4" applyFont="1"/>
    <xf numFmtId="0" fontId="58" fillId="0" borderId="0" xfId="0" applyFont="1" applyBorder="1" applyAlignment="1">
      <alignment vertical="center" wrapText="1"/>
    </xf>
    <xf numFmtId="0" fontId="5" fillId="0" borderId="38" xfId="0" applyFont="1" applyFill="1" applyBorder="1" applyAlignment="1">
      <alignment horizontal="left" vertical="center" indent="3"/>
    </xf>
    <xf numFmtId="0" fontId="5" fillId="0" borderId="0" xfId="0" applyFont="1" applyFill="1" applyAlignment="1">
      <alignment horizontal="left" vertical="center" indent="3"/>
    </xf>
    <xf numFmtId="0" fontId="58"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6" fillId="0" borderId="4" xfId="0" applyNumberFormat="1" applyFont="1" applyBorder="1" applyAlignment="1">
      <alignment horizontal="center" vertical="center"/>
    </xf>
    <xf numFmtId="0" fontId="80" fillId="0" borderId="0" xfId="0" applyFont="1"/>
    <xf numFmtId="0" fontId="61" fillId="0" borderId="0" xfId="0" applyFont="1" applyFill="1" applyAlignment="1">
      <alignment vertical="center"/>
    </xf>
    <xf numFmtId="0" fontId="61" fillId="0" borderId="13" xfId="0" applyFont="1" applyFill="1" applyBorder="1" applyAlignment="1">
      <alignment horizontal="center" vertical="center"/>
    </xf>
    <xf numFmtId="0" fontId="58" fillId="0" borderId="27" xfId="0" applyFont="1" applyFill="1" applyBorder="1" applyAlignment="1">
      <alignment horizontal="center" vertical="center" wrapText="1"/>
    </xf>
    <xf numFmtId="0" fontId="8" fillId="0" borderId="0" xfId="0" applyFont="1" applyBorder="1" applyAlignment="1">
      <alignment horizontal="center" vertical="center"/>
    </xf>
    <xf numFmtId="0" fontId="7" fillId="0" borderId="0" xfId="4" applyFont="1" applyFill="1"/>
    <xf numFmtId="0" fontId="3" fillId="0" borderId="0" xfId="4" applyFont="1" applyFill="1"/>
    <xf numFmtId="0" fontId="69" fillId="0" borderId="0" xfId="4" applyFont="1"/>
    <xf numFmtId="0" fontId="56" fillId="0" borderId="0" xfId="0" applyNumberFormat="1" applyFont="1" applyBorder="1" applyAlignment="1">
      <alignment horizontal="center" vertical="center"/>
    </xf>
    <xf numFmtId="0" fontId="35" fillId="0" borderId="0" xfId="4" applyFont="1" applyFill="1" applyAlignment="1">
      <alignment horizontal="left"/>
    </xf>
    <xf numFmtId="0" fontId="56"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5" fillId="0" borderId="0" xfId="0" applyFont="1" applyFill="1" applyAlignment="1">
      <alignment horizontal="center" vertical="center"/>
    </xf>
    <xf numFmtId="0" fontId="61" fillId="0" borderId="29" xfId="0" applyFont="1" applyBorder="1" applyAlignment="1">
      <alignment horizontal="center" vertical="center" wrapText="1"/>
    </xf>
    <xf numFmtId="0" fontId="61" fillId="0" borderId="28" xfId="0" applyFont="1" applyBorder="1" applyAlignment="1">
      <alignment horizontal="center" vertical="center" wrapText="1"/>
    </xf>
    <xf numFmtId="0" fontId="7" fillId="0" borderId="28" xfId="3" applyFont="1" applyFill="1" applyBorder="1" applyAlignment="1">
      <alignment horizontal="center" vertical="center" wrapText="1"/>
    </xf>
    <xf numFmtId="0" fontId="8" fillId="0" borderId="35" xfId="0" applyFont="1" applyBorder="1" applyAlignment="1">
      <alignment horizontal="center" vertical="center"/>
    </xf>
    <xf numFmtId="0" fontId="8" fillId="0" borderId="28" xfId="3" applyFont="1" applyBorder="1" applyAlignment="1">
      <alignment horizontal="center" vertical="center" wrapText="1"/>
    </xf>
    <xf numFmtId="0" fontId="8" fillId="0" borderId="29" xfId="0" applyFont="1" applyBorder="1" applyAlignment="1">
      <alignment horizontal="center" vertical="center" wrapText="1"/>
    </xf>
    <xf numFmtId="0" fontId="61" fillId="0" borderId="17" xfId="0" applyFont="1" applyFill="1" applyBorder="1" applyAlignment="1">
      <alignment horizontal="center" vertical="center" wrapText="1"/>
    </xf>
    <xf numFmtId="0" fontId="8" fillId="0" borderId="6" xfId="0" applyFont="1" applyBorder="1" applyAlignment="1">
      <alignment horizontal="center" vertical="center" wrapText="1"/>
    </xf>
    <xf numFmtId="0" fontId="60" fillId="0" borderId="35" xfId="0" applyFont="1" applyBorder="1" applyAlignment="1">
      <alignment horizontal="center" vertical="center"/>
    </xf>
    <xf numFmtId="49" fontId="5" fillId="0" borderId="2"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xf>
    <xf numFmtId="0" fontId="8" fillId="0" borderId="18" xfId="0" applyFont="1" applyFill="1" applyBorder="1" applyAlignment="1">
      <alignment vertical="center"/>
    </xf>
    <xf numFmtId="0" fontId="8" fillId="0" borderId="34" xfId="0" applyFont="1" applyBorder="1" applyAlignment="1">
      <alignment vertical="center"/>
    </xf>
    <xf numFmtId="0" fontId="10" fillId="0" borderId="19" xfId="0" applyFont="1" applyBorder="1" applyAlignment="1">
      <alignment vertical="center"/>
    </xf>
    <xf numFmtId="0" fontId="5" fillId="0" borderId="19" xfId="0" applyFont="1" applyBorder="1" applyAlignment="1">
      <alignment horizontal="center" vertical="center"/>
    </xf>
    <xf numFmtId="0" fontId="5" fillId="0" borderId="37" xfId="0" applyFont="1" applyBorder="1" applyAlignment="1">
      <alignment vertical="center"/>
    </xf>
    <xf numFmtId="0" fontId="5" fillId="0" borderId="39" xfId="0" applyFont="1" applyBorder="1" applyAlignment="1">
      <alignment vertical="center"/>
    </xf>
    <xf numFmtId="0" fontId="8" fillId="0" borderId="40" xfId="0" applyFont="1" applyBorder="1" applyAlignment="1">
      <alignment vertical="center"/>
    </xf>
    <xf numFmtId="0" fontId="10" fillId="0" borderId="5" xfId="0" applyFont="1" applyBorder="1" applyAlignment="1">
      <alignment vertical="center"/>
    </xf>
    <xf numFmtId="0" fontId="5" fillId="0" borderId="5" xfId="0" applyFont="1" applyBorder="1" applyAlignment="1">
      <alignment vertical="center"/>
    </xf>
    <xf numFmtId="0" fontId="8" fillId="0" borderId="5" xfId="0" applyFont="1" applyBorder="1" applyAlignment="1">
      <alignment vertical="center"/>
    </xf>
    <xf numFmtId="0" fontId="5" fillId="0" borderId="5" xfId="0" applyFont="1" applyBorder="1" applyAlignment="1">
      <alignment horizontal="left" vertical="center"/>
    </xf>
    <xf numFmtId="0" fontId="5" fillId="0" borderId="5" xfId="0" applyFont="1" applyBorder="1" applyAlignment="1">
      <alignment vertical="center" wrapText="1"/>
    </xf>
    <xf numFmtId="0" fontId="8" fillId="0" borderId="41" xfId="0" applyFont="1" applyBorder="1" applyAlignment="1">
      <alignment vertical="center"/>
    </xf>
    <xf numFmtId="0" fontId="10" fillId="0" borderId="42" xfId="0" applyFont="1" applyBorder="1" applyAlignment="1">
      <alignment vertical="center"/>
    </xf>
    <xf numFmtId="0" fontId="5" fillId="0" borderId="42" xfId="0" applyFont="1" applyBorder="1" applyAlignment="1">
      <alignment horizontal="center" vertical="center"/>
    </xf>
    <xf numFmtId="43" fontId="5" fillId="0" borderId="43" xfId="1"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vertical="center"/>
    </xf>
    <xf numFmtId="43" fontId="5" fillId="0" borderId="46" xfId="1" applyFont="1" applyFill="1" applyBorder="1" applyAlignment="1">
      <alignment horizontal="center" vertical="center"/>
    </xf>
    <xf numFmtId="43" fontId="5" fillId="0" borderId="47" xfId="1" applyFont="1" applyFill="1" applyBorder="1" applyAlignment="1">
      <alignment horizontal="center" vertical="center"/>
    </xf>
    <xf numFmtId="0" fontId="8" fillId="0" borderId="40" xfId="0" applyFont="1" applyFill="1" applyBorder="1" applyAlignment="1">
      <alignment vertical="center"/>
    </xf>
    <xf numFmtId="0" fontId="10" fillId="0" borderId="34"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43" fontId="5" fillId="0" borderId="28" xfId="1" applyFont="1" applyFill="1" applyBorder="1" applyAlignment="1">
      <alignment horizontal="center" vertical="center"/>
    </xf>
    <xf numFmtId="43" fontId="2" fillId="0" borderId="5" xfId="1" applyFont="1" applyFill="1" applyBorder="1" applyAlignment="1">
      <alignment horizontal="center" vertical="center"/>
    </xf>
    <xf numFmtId="43" fontId="2" fillId="0" borderId="43" xfId="1" applyFont="1" applyFill="1" applyBorder="1" applyAlignment="1">
      <alignment horizontal="center" vertical="center"/>
    </xf>
    <xf numFmtId="43" fontId="2" fillId="0" borderId="46" xfId="1" applyFont="1" applyFill="1" applyBorder="1" applyAlignment="1">
      <alignment horizontal="center" vertical="center"/>
    </xf>
    <xf numFmtId="43" fontId="2" fillId="0" borderId="47" xfId="1" applyFont="1" applyFill="1" applyBorder="1" applyAlignment="1">
      <alignment horizontal="center" vertical="center"/>
    </xf>
    <xf numFmtId="43" fontId="2" fillId="0" borderId="8" xfId="1" applyFont="1" applyFill="1" applyBorder="1" applyAlignment="1">
      <alignment horizontal="center" vertical="center"/>
    </xf>
    <xf numFmtId="43" fontId="2" fillId="0" borderId="28" xfId="1" applyFont="1" applyFill="1" applyBorder="1" applyAlignment="1">
      <alignment horizontal="center" vertical="center"/>
    </xf>
    <xf numFmtId="43" fontId="7" fillId="0" borderId="8" xfId="1" applyFont="1" applyFill="1" applyBorder="1" applyAlignment="1">
      <alignment horizontal="center" vertical="center"/>
    </xf>
    <xf numFmtId="43" fontId="7" fillId="0" borderId="28" xfId="1" applyFont="1" applyFill="1" applyBorder="1" applyAlignment="1">
      <alignment horizontal="center" vertical="center"/>
    </xf>
    <xf numFmtId="43" fontId="7" fillId="0" borderId="46" xfId="1" applyFont="1" applyFill="1" applyBorder="1" applyAlignment="1">
      <alignment horizontal="center" vertical="center"/>
    </xf>
    <xf numFmtId="43" fontId="7" fillId="0" borderId="47" xfId="1" applyFont="1" applyFill="1" applyBorder="1" applyAlignment="1">
      <alignment horizontal="center" vertical="center"/>
    </xf>
    <xf numFmtId="43" fontId="7" fillId="0" borderId="40" xfId="1" applyFont="1" applyBorder="1" applyAlignment="1">
      <alignment vertical="center"/>
    </xf>
    <xf numFmtId="43" fontId="7" fillId="0" borderId="48" xfId="1" applyFont="1" applyBorder="1" applyAlignment="1">
      <alignment vertical="center"/>
    </xf>
    <xf numFmtId="43" fontId="28" fillId="0" borderId="5" xfId="1" applyFont="1" applyBorder="1" applyAlignment="1">
      <alignment vertical="center"/>
    </xf>
    <xf numFmtId="43" fontId="28" fillId="0" borderId="43" xfId="1" applyFont="1" applyBorder="1" applyAlignment="1">
      <alignment vertical="center"/>
    </xf>
    <xf numFmtId="43" fontId="28" fillId="0" borderId="40" xfId="1" applyFont="1" applyFill="1" applyBorder="1" applyAlignment="1">
      <alignment vertical="center"/>
    </xf>
    <xf numFmtId="43" fontId="28" fillId="0" borderId="48" xfId="1" applyFont="1" applyFill="1" applyBorder="1" applyAlignment="1">
      <alignment vertical="center"/>
    </xf>
    <xf numFmtId="43" fontId="7" fillId="0" borderId="40" xfId="1" applyFont="1" applyFill="1" applyBorder="1" applyAlignment="1">
      <alignment vertical="center"/>
    </xf>
    <xf numFmtId="43" fontId="7" fillId="0" borderId="48" xfId="1" applyFont="1" applyFill="1" applyBorder="1" applyAlignment="1">
      <alignment vertical="center"/>
    </xf>
    <xf numFmtId="43" fontId="28" fillId="0" borderId="5" xfId="1" applyFont="1" applyFill="1" applyBorder="1" applyAlignment="1">
      <alignment vertical="center"/>
    </xf>
    <xf numFmtId="43" fontId="28" fillId="0" borderId="43" xfId="1" applyFont="1" applyFill="1" applyBorder="1" applyAlignment="1">
      <alignment vertical="center"/>
    </xf>
    <xf numFmtId="0" fontId="61" fillId="0" borderId="49" xfId="0" applyFont="1" applyBorder="1" applyAlignment="1">
      <alignment vertical="center"/>
    </xf>
    <xf numFmtId="0" fontId="61" fillId="0" borderId="0" xfId="0" applyFont="1" applyFill="1" applyBorder="1" applyAlignment="1">
      <alignment horizontal="center" vertical="center"/>
    </xf>
    <xf numFmtId="43" fontId="61" fillId="0" borderId="0" xfId="1" applyFont="1" applyFill="1" applyBorder="1" applyAlignment="1">
      <alignment horizontal="center" vertical="center"/>
    </xf>
    <xf numFmtId="0" fontId="61" fillId="0" borderId="49" xfId="0" applyFont="1" applyFill="1" applyBorder="1" applyAlignment="1">
      <alignment horizontal="center" vertical="center"/>
    </xf>
    <xf numFmtId="0" fontId="60" fillId="0" borderId="4" xfId="0" applyFont="1" applyBorder="1" applyAlignment="1">
      <alignment vertical="center"/>
    </xf>
    <xf numFmtId="0" fontId="56" fillId="0" borderId="4" xfId="0" applyFont="1" applyBorder="1" applyAlignment="1">
      <alignment vertical="center" wrapText="1"/>
    </xf>
    <xf numFmtId="49" fontId="60" fillId="0" borderId="50" xfId="0" applyNumberFormat="1" applyFont="1" applyBorder="1" applyAlignment="1">
      <alignment horizontal="center" vertical="center"/>
    </xf>
    <xf numFmtId="49" fontId="60" fillId="0" borderId="30" xfId="0" applyNumberFormat="1" applyFont="1" applyBorder="1" applyAlignment="1">
      <alignment vertical="center"/>
    </xf>
    <xf numFmtId="49" fontId="60" fillId="0" borderId="38" xfId="0" applyNumberFormat="1" applyFont="1" applyBorder="1" applyAlignment="1">
      <alignment vertical="center"/>
    </xf>
    <xf numFmtId="49" fontId="60" fillId="0" borderId="38" xfId="0" applyNumberFormat="1" applyFont="1" applyFill="1" applyBorder="1" applyAlignment="1">
      <alignment horizontal="center" vertical="center"/>
    </xf>
    <xf numFmtId="43" fontId="60" fillId="0" borderId="38" xfId="1" applyFont="1" applyFill="1" applyBorder="1" applyAlignment="1">
      <alignment horizontal="center" vertical="center"/>
    </xf>
    <xf numFmtId="49" fontId="60" fillId="0" borderId="26" xfId="0" applyNumberFormat="1" applyFont="1" applyFill="1" applyBorder="1" applyAlignment="1">
      <alignment horizontal="center" vertical="center"/>
    </xf>
    <xf numFmtId="0" fontId="60" fillId="0" borderId="4" xfId="0" applyFont="1" applyBorder="1" applyAlignment="1">
      <alignment horizontal="left" vertical="center"/>
    </xf>
    <xf numFmtId="0" fontId="56" fillId="0" borderId="51" xfId="0" applyFont="1" applyBorder="1" applyAlignment="1">
      <alignment vertical="center" wrapText="1"/>
    </xf>
    <xf numFmtId="49" fontId="60" fillId="0" borderId="52" xfId="0" applyNumberFormat="1" applyFont="1" applyBorder="1" applyAlignment="1">
      <alignment horizontal="center" vertical="center"/>
    </xf>
    <xf numFmtId="49" fontId="60" fillId="0" borderId="33" xfId="0" applyNumberFormat="1" applyFont="1" applyBorder="1" applyAlignment="1">
      <alignment horizontal="center" vertical="center"/>
    </xf>
    <xf numFmtId="0" fontId="61" fillId="0" borderId="7" xfId="0" applyFont="1" applyBorder="1" applyAlignment="1">
      <alignment vertical="center"/>
    </xf>
    <xf numFmtId="49" fontId="60" fillId="0" borderId="53" xfId="0" applyNumberFormat="1" applyFont="1" applyBorder="1" applyAlignment="1">
      <alignment horizontal="center" vertical="center"/>
    </xf>
    <xf numFmtId="49" fontId="60" fillId="0" borderId="19" xfId="0" applyNumberFormat="1" applyFont="1" applyBorder="1" applyAlignment="1">
      <alignment horizontal="center" vertical="center"/>
    </xf>
    <xf numFmtId="49" fontId="60" fillId="0" borderId="44" xfId="0" applyNumberFormat="1" applyFont="1" applyBorder="1" applyAlignment="1">
      <alignment horizontal="center" vertical="center"/>
    </xf>
    <xf numFmtId="49" fontId="60" fillId="0" borderId="31" xfId="0" applyNumberFormat="1" applyFont="1" applyBorder="1" applyAlignment="1">
      <alignment horizontal="center" vertical="center"/>
    </xf>
    <xf numFmtId="0" fontId="60" fillId="0" borderId="54" xfId="0" applyFont="1" applyBorder="1" applyAlignment="1">
      <alignment vertical="center"/>
    </xf>
    <xf numFmtId="0" fontId="60" fillId="0" borderId="5" xfId="0" applyFont="1" applyBorder="1" applyAlignment="1">
      <alignment vertical="center"/>
    </xf>
    <xf numFmtId="0" fontId="56" fillId="0" borderId="5" xfId="0" applyFont="1" applyBorder="1" applyAlignment="1">
      <alignment vertical="center" wrapText="1"/>
    </xf>
    <xf numFmtId="0" fontId="56" fillId="0" borderId="5" xfId="0" applyFont="1" applyBorder="1"/>
    <xf numFmtId="0" fontId="60" fillId="0" borderId="5" xfId="0" applyFont="1" applyBorder="1" applyAlignment="1">
      <alignment vertical="center" wrapText="1"/>
    </xf>
    <xf numFmtId="0" fontId="60" fillId="0" borderId="46" xfId="0" applyFont="1" applyBorder="1" applyAlignment="1">
      <alignment vertical="center"/>
    </xf>
    <xf numFmtId="0" fontId="61" fillId="0" borderId="8" xfId="0" applyFont="1" applyBorder="1" applyAlignment="1">
      <alignment vertical="center"/>
    </xf>
    <xf numFmtId="0" fontId="60" fillId="0" borderId="55" xfId="0" applyFont="1" applyBorder="1" applyAlignment="1">
      <alignment horizontal="center" vertical="center"/>
    </xf>
    <xf numFmtId="0" fontId="60" fillId="0" borderId="42" xfId="0" applyFont="1" applyBorder="1" applyAlignment="1">
      <alignment horizontal="center" vertical="center"/>
    </xf>
    <xf numFmtId="0" fontId="56" fillId="0" borderId="42" xfId="0" applyFont="1" applyBorder="1" applyAlignment="1">
      <alignment horizontal="center" vertical="center"/>
    </xf>
    <xf numFmtId="0" fontId="60" fillId="0" borderId="45" xfId="0" applyFont="1" applyBorder="1" applyAlignment="1">
      <alignment horizontal="center" vertical="center"/>
    </xf>
    <xf numFmtId="43" fontId="62" fillId="0" borderId="56" xfId="1" applyFont="1" applyFill="1" applyBorder="1" applyAlignment="1">
      <alignment horizontal="center" vertical="center"/>
    </xf>
    <xf numFmtId="43" fontId="62" fillId="0" borderId="25" xfId="1" applyFont="1" applyFill="1" applyBorder="1" applyAlignment="1">
      <alignment horizontal="center" vertical="center"/>
    </xf>
    <xf numFmtId="43" fontId="62" fillId="0" borderId="1" xfId="1" applyFont="1" applyFill="1" applyBorder="1" applyAlignment="1">
      <alignment horizontal="center" vertical="center"/>
    </xf>
    <xf numFmtId="43" fontId="62" fillId="0" borderId="4" xfId="1" applyFont="1" applyFill="1" applyBorder="1" applyAlignment="1">
      <alignment horizontal="center" vertical="center"/>
    </xf>
    <xf numFmtId="43" fontId="62" fillId="0" borderId="43" xfId="1" applyFont="1" applyFill="1" applyBorder="1" applyAlignment="1">
      <alignment horizontal="center" vertical="center"/>
    </xf>
    <xf numFmtId="43" fontId="62" fillId="0" borderId="52" xfId="1" applyFont="1" applyFill="1" applyBorder="1" applyAlignment="1">
      <alignment horizontal="center" vertical="center"/>
    </xf>
    <xf numFmtId="43" fontId="62" fillId="0" borderId="17" xfId="1" applyFont="1" applyFill="1" applyBorder="1" applyAlignment="1">
      <alignment horizontal="center" vertical="center"/>
    </xf>
    <xf numFmtId="43" fontId="62" fillId="0" borderId="24" xfId="1" applyFont="1" applyFill="1" applyBorder="1" applyAlignment="1">
      <alignment horizontal="center" vertical="center"/>
    </xf>
    <xf numFmtId="43" fontId="62" fillId="0" borderId="47" xfId="1" applyFont="1" applyFill="1" applyBorder="1" applyAlignment="1">
      <alignment horizontal="center" vertical="center"/>
    </xf>
    <xf numFmtId="43" fontId="59" fillId="0" borderId="33" xfId="1" applyFont="1" applyFill="1" applyBorder="1" applyAlignment="1">
      <alignment horizontal="center" vertical="center"/>
    </xf>
    <xf numFmtId="43" fontId="59" fillId="0" borderId="7" xfId="1" applyFont="1" applyFill="1" applyBorder="1" applyAlignment="1">
      <alignment horizontal="center" vertical="center"/>
    </xf>
    <xf numFmtId="43" fontId="59" fillId="0" borderId="9" xfId="1" applyFont="1" applyFill="1" applyBorder="1" applyAlignment="1">
      <alignment horizontal="center" vertical="center"/>
    </xf>
    <xf numFmtId="43" fontId="59" fillId="0" borderId="28" xfId="1" applyFont="1" applyFill="1" applyBorder="1" applyAlignment="1">
      <alignment horizontal="center" vertical="center"/>
    </xf>
    <xf numFmtId="43" fontId="62" fillId="0" borderId="50" xfId="1" applyFont="1" applyFill="1" applyBorder="1" applyAlignment="1">
      <alignment horizontal="center" vertical="center"/>
    </xf>
    <xf numFmtId="43" fontId="62" fillId="0" borderId="51" xfId="1" applyFont="1" applyFill="1" applyBorder="1" applyAlignment="1">
      <alignment horizontal="center" vertical="center"/>
    </xf>
    <xf numFmtId="43" fontId="62" fillId="0" borderId="57" xfId="1" applyFont="1" applyFill="1" applyBorder="1" applyAlignment="1">
      <alignment horizontal="center" vertical="center"/>
    </xf>
    <xf numFmtId="0" fontId="56" fillId="0" borderId="17" xfId="0" applyFont="1" applyBorder="1" applyAlignment="1">
      <alignment vertical="center"/>
    </xf>
    <xf numFmtId="0" fontId="60" fillId="0" borderId="58" xfId="0" applyFont="1" applyBorder="1" applyAlignment="1">
      <alignment horizontal="center" vertical="center"/>
    </xf>
    <xf numFmtId="0" fontId="60" fillId="0" borderId="59" xfId="0" applyFont="1" applyBorder="1" applyAlignment="1">
      <alignment horizontal="center" vertical="center"/>
    </xf>
    <xf numFmtId="0" fontId="5" fillId="0" borderId="59" xfId="0" applyFont="1" applyBorder="1" applyAlignment="1">
      <alignment horizontal="center"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60" fillId="0" borderId="32" xfId="0" applyFont="1" applyBorder="1" applyAlignment="1">
      <alignment horizontal="center" vertical="center"/>
    </xf>
    <xf numFmtId="43" fontId="57" fillId="0" borderId="1" xfId="1" applyFont="1" applyFill="1" applyBorder="1" applyAlignment="1">
      <alignment horizontal="center" vertical="center"/>
    </xf>
    <xf numFmtId="43" fontId="57" fillId="0" borderId="52" xfId="1" applyFont="1" applyFill="1" applyBorder="1" applyAlignment="1">
      <alignment horizontal="center" vertical="center"/>
    </xf>
    <xf numFmtId="43" fontId="59" fillId="0" borderId="26" xfId="1" applyFont="1" applyFill="1" applyBorder="1" applyAlignment="1">
      <alignment horizontal="center" vertical="center"/>
    </xf>
    <xf numFmtId="49" fontId="60" fillId="0" borderId="53" xfId="0" applyNumberFormat="1" applyFont="1" applyFill="1" applyBorder="1" applyAlignment="1">
      <alignment horizontal="center" vertical="center"/>
    </xf>
    <xf numFmtId="49" fontId="60" fillId="0" borderId="61" xfId="0" applyNumberFormat="1" applyFont="1" applyBorder="1" applyAlignment="1">
      <alignment horizontal="center" vertical="center"/>
    </xf>
    <xf numFmtId="164" fontId="60" fillId="0" borderId="5" xfId="1" applyNumberFormat="1" applyFont="1" applyFill="1" applyBorder="1" applyAlignment="1">
      <alignment vertical="center"/>
    </xf>
    <xf numFmtId="164" fontId="60" fillId="0" borderId="5" xfId="1" applyNumberFormat="1" applyFont="1" applyFill="1" applyBorder="1" applyAlignment="1">
      <alignment horizontal="left" vertical="center" indent="2"/>
    </xf>
    <xf numFmtId="164" fontId="60" fillId="0" borderId="62" xfId="1" applyNumberFormat="1" applyFont="1" applyFill="1" applyBorder="1" applyAlignment="1">
      <alignment vertical="center"/>
    </xf>
    <xf numFmtId="164" fontId="60" fillId="0" borderId="5" xfId="1" applyNumberFormat="1" applyFont="1" applyFill="1" applyBorder="1" applyAlignment="1">
      <alignment vertical="center" wrapText="1"/>
    </xf>
    <xf numFmtId="164" fontId="56" fillId="0" borderId="5" xfId="1" applyNumberFormat="1" applyFont="1" applyFill="1" applyBorder="1" applyAlignment="1">
      <alignment vertical="center"/>
    </xf>
    <xf numFmtId="164" fontId="56" fillId="0" borderId="5" xfId="1" applyNumberFormat="1" applyFont="1" applyFill="1" applyBorder="1" applyAlignment="1">
      <alignment vertical="center" wrapText="1"/>
    </xf>
    <xf numFmtId="164" fontId="56" fillId="0" borderId="5" xfId="1" applyNumberFormat="1" applyFont="1" applyFill="1" applyBorder="1" applyAlignment="1">
      <alignment horizontal="left" vertical="center" indent="1"/>
    </xf>
    <xf numFmtId="164" fontId="56" fillId="0" borderId="62" xfId="1" applyNumberFormat="1" applyFont="1" applyFill="1" applyBorder="1" applyAlignment="1">
      <alignment horizontal="left" vertical="center" indent="1"/>
    </xf>
    <xf numFmtId="164" fontId="60" fillId="0" borderId="42" xfId="1" applyNumberFormat="1" applyFont="1" applyFill="1" applyBorder="1" applyAlignment="1">
      <alignment horizontal="center" vertical="center"/>
    </xf>
    <xf numFmtId="164" fontId="60" fillId="0" borderId="63" xfId="1" applyNumberFormat="1" applyFont="1" applyFill="1" applyBorder="1" applyAlignment="1">
      <alignment horizontal="center" vertical="center"/>
    </xf>
    <xf numFmtId="164" fontId="60" fillId="0" borderId="41" xfId="1" applyNumberFormat="1" applyFont="1" applyFill="1" applyBorder="1" applyAlignment="1">
      <alignment horizontal="center" vertical="center"/>
    </xf>
    <xf numFmtId="164" fontId="5" fillId="0" borderId="42" xfId="1" applyNumberFormat="1" applyFont="1" applyFill="1" applyBorder="1" applyAlignment="1">
      <alignment horizontal="center" vertical="center"/>
    </xf>
    <xf numFmtId="164" fontId="5" fillId="0" borderId="42" xfId="1" applyNumberFormat="1" applyFont="1" applyFill="1" applyBorder="1" applyAlignment="1">
      <alignment horizontal="center" vertical="center" wrapText="1"/>
    </xf>
    <xf numFmtId="164" fontId="5" fillId="0" borderId="63" xfId="1" applyNumberFormat="1" applyFont="1" applyFill="1" applyBorder="1" applyAlignment="1">
      <alignment horizontal="center" vertical="center"/>
    </xf>
    <xf numFmtId="49" fontId="60" fillId="0" borderId="34" xfId="0" applyNumberFormat="1" applyFont="1" applyBorder="1" applyAlignment="1">
      <alignment horizontal="center" vertical="center"/>
    </xf>
    <xf numFmtId="164" fontId="60" fillId="0" borderId="40" xfId="1" applyNumberFormat="1" applyFont="1" applyFill="1" applyBorder="1" applyAlignment="1">
      <alignment vertical="center"/>
    </xf>
    <xf numFmtId="49" fontId="60" fillId="0" borderId="31" xfId="0" applyNumberFormat="1" applyFont="1" applyFill="1" applyBorder="1" applyAlignment="1">
      <alignment horizontal="center" vertical="center"/>
    </xf>
    <xf numFmtId="164" fontId="60" fillId="0" borderId="35" xfId="1" applyNumberFormat="1" applyFont="1" applyFill="1" applyBorder="1" applyAlignment="1">
      <alignment horizontal="center" vertical="center"/>
    </xf>
    <xf numFmtId="164" fontId="60" fillId="0" borderId="46" xfId="1" applyNumberFormat="1" applyFont="1" applyFill="1" applyBorder="1" applyAlignment="1">
      <alignment vertical="center"/>
    </xf>
    <xf numFmtId="164" fontId="60" fillId="0" borderId="45" xfId="1" applyNumberFormat="1" applyFont="1" applyFill="1" applyBorder="1" applyAlignment="1">
      <alignment horizontal="center" vertical="center"/>
    </xf>
    <xf numFmtId="164" fontId="61" fillId="0" borderId="34" xfId="1" applyNumberFormat="1" applyFont="1" applyFill="1" applyBorder="1" applyAlignment="1">
      <alignment vertical="center"/>
    </xf>
    <xf numFmtId="164" fontId="61" fillId="0" borderId="40" xfId="1" applyNumberFormat="1" applyFont="1" applyFill="1" applyBorder="1" applyAlignment="1">
      <alignment vertical="center"/>
    </xf>
    <xf numFmtId="164" fontId="61" fillId="0" borderId="41" xfId="1" applyNumberFormat="1" applyFont="1" applyFill="1" applyBorder="1" applyAlignment="1">
      <alignment horizontal="center" vertical="center"/>
    </xf>
    <xf numFmtId="164" fontId="61" fillId="0" borderId="8" xfId="1" applyNumberFormat="1" applyFont="1" applyFill="1" applyBorder="1" applyAlignment="1">
      <alignment vertical="center"/>
    </xf>
    <xf numFmtId="164" fontId="56" fillId="0" borderId="35" xfId="1" applyNumberFormat="1" applyFont="1" applyFill="1" applyBorder="1" applyAlignment="1">
      <alignment horizontal="center" vertical="center"/>
    </xf>
    <xf numFmtId="164" fontId="56" fillId="0" borderId="46" xfId="1" applyNumberFormat="1" applyFont="1" applyFill="1" applyBorder="1" applyAlignment="1">
      <alignment vertical="center"/>
    </xf>
    <xf numFmtId="164" fontId="5" fillId="0" borderId="45" xfId="1" applyNumberFormat="1" applyFont="1" applyFill="1" applyBorder="1" applyAlignment="1">
      <alignment horizontal="center" vertical="center"/>
    </xf>
    <xf numFmtId="164" fontId="8" fillId="0" borderId="35" xfId="1" applyNumberFormat="1" applyFont="1" applyFill="1" applyBorder="1" applyAlignment="1">
      <alignment horizontal="center" vertical="center"/>
    </xf>
    <xf numFmtId="164" fontId="56" fillId="0" borderId="40" xfId="1" applyNumberFormat="1" applyFont="1" applyFill="1" applyBorder="1" applyAlignment="1">
      <alignment vertical="center" wrapText="1"/>
    </xf>
    <xf numFmtId="164" fontId="5" fillId="0" borderId="41" xfId="1" applyNumberFormat="1" applyFont="1" applyFill="1" applyBorder="1" applyAlignment="1">
      <alignment horizontal="center" vertical="center"/>
    </xf>
    <xf numFmtId="164" fontId="58" fillId="0" borderId="8" xfId="1" applyNumberFormat="1" applyFont="1" applyFill="1" applyBorder="1" applyAlignment="1">
      <alignment vertical="center" wrapText="1"/>
    </xf>
    <xf numFmtId="164" fontId="5" fillId="0" borderId="35" xfId="1" applyNumberFormat="1" applyFont="1" applyFill="1" applyBorder="1" applyAlignment="1">
      <alignment horizontal="center" vertical="center"/>
    </xf>
    <xf numFmtId="164" fontId="56" fillId="0" borderId="46" xfId="1" applyNumberFormat="1" applyFont="1" applyFill="1" applyBorder="1" applyAlignment="1">
      <alignment vertical="center" wrapText="1"/>
    </xf>
    <xf numFmtId="164" fontId="61" fillId="0" borderId="8" xfId="1" applyNumberFormat="1" applyFont="1" applyFill="1" applyBorder="1" applyAlignment="1">
      <alignment vertical="center" wrapText="1"/>
    </xf>
    <xf numFmtId="164" fontId="8" fillId="0" borderId="35" xfId="1" applyNumberFormat="1" applyFont="1" applyFill="1" applyBorder="1" applyAlignment="1">
      <alignment horizontal="center" vertical="center" wrapText="1"/>
    </xf>
    <xf numFmtId="164" fontId="56" fillId="0" borderId="40" xfId="1" applyNumberFormat="1" applyFont="1" applyFill="1" applyBorder="1" applyAlignment="1">
      <alignment horizontal="left" vertical="center" wrapText="1" indent="1"/>
    </xf>
    <xf numFmtId="164" fontId="61" fillId="0" borderId="46" xfId="1" applyNumberFormat="1" applyFont="1" applyFill="1" applyBorder="1" applyAlignment="1">
      <alignment vertical="center"/>
    </xf>
    <xf numFmtId="164" fontId="8" fillId="0" borderId="45" xfId="1" applyNumberFormat="1" applyFont="1" applyFill="1" applyBorder="1" applyAlignment="1">
      <alignment horizontal="center" vertical="center"/>
    </xf>
    <xf numFmtId="43" fontId="62" fillId="0" borderId="2" xfId="1" applyFont="1" applyFill="1" applyBorder="1" applyAlignment="1">
      <alignment horizontal="center" vertical="center"/>
    </xf>
    <xf numFmtId="43" fontId="62" fillId="0" borderId="36" xfId="1" applyFont="1" applyFill="1" applyBorder="1" applyAlignment="1">
      <alignment horizontal="center" vertical="center"/>
    </xf>
    <xf numFmtId="43" fontId="62" fillId="0" borderId="64" xfId="1" applyFont="1" applyFill="1" applyBorder="1" applyAlignment="1">
      <alignment horizontal="center" vertical="center"/>
    </xf>
    <xf numFmtId="43" fontId="62" fillId="0" borderId="37" xfId="1" applyFont="1" applyFill="1" applyBorder="1" applyAlignment="1">
      <alignment horizontal="center" vertical="center"/>
    </xf>
    <xf numFmtId="43" fontId="62" fillId="0" borderId="3" xfId="1" applyFont="1" applyFill="1" applyBorder="1" applyAlignment="1">
      <alignment horizontal="center" vertical="center"/>
    </xf>
    <xf numFmtId="43" fontId="62" fillId="0" borderId="65" xfId="1" applyFont="1" applyFill="1" applyBorder="1" applyAlignment="1">
      <alignment horizontal="center" vertical="center"/>
    </xf>
    <xf numFmtId="43" fontId="62" fillId="0" borderId="66" xfId="1" applyFont="1" applyFill="1" applyBorder="1" applyAlignment="1">
      <alignment horizontal="center" vertical="center"/>
    </xf>
    <xf numFmtId="43" fontId="62" fillId="0" borderId="67" xfId="1" applyFont="1" applyFill="1" applyBorder="1" applyAlignment="1">
      <alignment horizontal="center" vertical="center"/>
    </xf>
    <xf numFmtId="43" fontId="59" fillId="0" borderId="36" xfId="1" applyFont="1" applyFill="1" applyBorder="1" applyAlignment="1">
      <alignment horizontal="center" vertical="center"/>
    </xf>
    <xf numFmtId="43" fontId="59" fillId="0" borderId="65" xfId="1" applyFont="1" applyFill="1" applyBorder="1" applyAlignment="1">
      <alignment horizontal="center" vertical="center"/>
    </xf>
    <xf numFmtId="43" fontId="59" fillId="0" borderId="66" xfId="1" applyFont="1" applyFill="1" applyBorder="1" applyAlignment="1">
      <alignment horizontal="center" vertical="center"/>
    </xf>
    <xf numFmtId="43" fontId="2" fillId="0" borderId="1" xfId="1" applyFont="1" applyFill="1" applyBorder="1" applyAlignment="1">
      <alignment horizontal="center" vertical="center"/>
    </xf>
    <xf numFmtId="43" fontId="2" fillId="0" borderId="4" xfId="1" applyFont="1" applyFill="1" applyBorder="1" applyAlignment="1">
      <alignment horizontal="center" vertical="center"/>
    </xf>
    <xf numFmtId="43" fontId="2" fillId="0" borderId="25" xfId="1" applyFont="1" applyFill="1" applyBorder="1" applyAlignment="1">
      <alignment horizontal="center" vertical="center"/>
    </xf>
    <xf numFmtId="43" fontId="2" fillId="0" borderId="37" xfId="1" applyFont="1" applyFill="1" applyBorder="1" applyAlignment="1">
      <alignment horizontal="center" vertical="center"/>
    </xf>
    <xf numFmtId="43" fontId="7" fillId="0" borderId="25" xfId="1" applyFont="1" applyFill="1" applyBorder="1" applyAlignment="1">
      <alignment horizontal="center" vertical="center"/>
    </xf>
    <xf numFmtId="43" fontId="2" fillId="0" borderId="52" xfId="1" applyFont="1" applyFill="1" applyBorder="1" applyAlignment="1">
      <alignment horizontal="center" vertical="center"/>
    </xf>
    <xf numFmtId="43" fontId="2" fillId="0" borderId="17" xfId="1" applyFont="1" applyFill="1" applyBorder="1" applyAlignment="1">
      <alignment horizontal="center" vertical="center"/>
    </xf>
    <xf numFmtId="43" fontId="2" fillId="0" borderId="24" xfId="1" applyFont="1" applyFill="1" applyBorder="1" applyAlignment="1">
      <alignment horizontal="center" vertical="center"/>
    </xf>
    <xf numFmtId="43" fontId="2" fillId="0" borderId="67" xfId="1" applyFont="1" applyFill="1" applyBorder="1" applyAlignment="1">
      <alignment horizontal="center" vertical="center"/>
    </xf>
    <xf numFmtId="43" fontId="7" fillId="0" borderId="24" xfId="1" applyFont="1" applyFill="1" applyBorder="1" applyAlignment="1">
      <alignment horizontal="center" vertical="center"/>
    </xf>
    <xf numFmtId="43" fontId="7" fillId="0" borderId="33" xfId="1" applyFont="1" applyFill="1" applyBorder="1" applyAlignment="1">
      <alignment horizontal="center" vertical="center"/>
    </xf>
    <xf numFmtId="43" fontId="7" fillId="0" borderId="7" xfId="1" applyFont="1" applyFill="1" applyBorder="1" applyAlignment="1">
      <alignment horizontal="center" vertical="center"/>
    </xf>
    <xf numFmtId="43" fontId="7" fillId="0" borderId="9" xfId="1" applyFont="1" applyFill="1" applyBorder="1" applyAlignment="1">
      <alignment horizontal="center" vertical="center"/>
    </xf>
    <xf numFmtId="43" fontId="7" fillId="0" borderId="68" xfId="1" applyFont="1" applyFill="1" applyBorder="1" applyAlignment="1">
      <alignment horizontal="center" vertical="center"/>
    </xf>
    <xf numFmtId="43" fontId="2" fillId="0" borderId="33" xfId="1" applyFont="1" applyFill="1" applyBorder="1" applyAlignment="1">
      <alignment horizontal="center" vertical="center"/>
    </xf>
    <xf numFmtId="43" fontId="2" fillId="0" borderId="7" xfId="1" applyFont="1" applyFill="1" applyBorder="1" applyAlignment="1">
      <alignment horizontal="center" vertical="center"/>
    </xf>
    <xf numFmtId="43" fontId="2" fillId="0" borderId="2" xfId="1" applyFont="1" applyFill="1" applyBorder="1" applyAlignment="1">
      <alignment horizontal="center" vertical="center"/>
    </xf>
    <xf numFmtId="43" fontId="2" fillId="0" borderId="36" xfId="1" applyFont="1" applyFill="1" applyBorder="1" applyAlignment="1">
      <alignment horizontal="center" vertical="center"/>
    </xf>
    <xf numFmtId="43" fontId="7" fillId="0" borderId="65" xfId="1" applyFont="1" applyFill="1" applyBorder="1" applyAlignment="1">
      <alignment horizontal="center" vertical="center"/>
    </xf>
    <xf numFmtId="43" fontId="2" fillId="0" borderId="66" xfId="1" applyFont="1" applyFill="1" applyBorder="1" applyAlignment="1">
      <alignment horizontal="center" vertical="center"/>
    </xf>
    <xf numFmtId="43" fontId="2" fillId="0" borderId="10" xfId="1" applyFont="1" applyFill="1" applyBorder="1" applyAlignment="1">
      <alignment horizontal="center" vertical="center"/>
    </xf>
    <xf numFmtId="43" fontId="2" fillId="0" borderId="3" xfId="1" applyFont="1" applyFill="1" applyBorder="1" applyAlignment="1">
      <alignment horizontal="center" vertical="center"/>
    </xf>
    <xf numFmtId="43" fontId="7" fillId="0" borderId="6" xfId="1" applyFont="1" applyFill="1" applyBorder="1" applyAlignment="1">
      <alignment horizontal="center" vertical="center"/>
    </xf>
    <xf numFmtId="43" fontId="2" fillId="0" borderId="39" xfId="1" applyFont="1" applyFill="1" applyBorder="1" applyAlignment="1">
      <alignment horizontal="center" vertical="center"/>
    </xf>
    <xf numFmtId="49" fontId="5" fillId="0" borderId="33" xfId="0" applyNumberFormat="1" applyFont="1" applyFill="1" applyBorder="1" applyAlignment="1">
      <alignment horizontal="center" vertical="center"/>
    </xf>
    <xf numFmtId="43" fontId="7" fillId="0" borderId="36" xfId="1" applyFont="1" applyFill="1" applyBorder="1" applyAlignment="1">
      <alignment horizontal="center" vertical="center"/>
    </xf>
    <xf numFmtId="43" fontId="2" fillId="0" borderId="4" xfId="1" applyFont="1" applyFill="1" applyBorder="1" applyAlignment="1">
      <alignment horizontal="center" vertical="center" wrapText="1"/>
    </xf>
    <xf numFmtId="43" fontId="2" fillId="0" borderId="17" xfId="1" applyFont="1" applyFill="1" applyBorder="1" applyAlignment="1">
      <alignment horizontal="center" vertical="center" wrapText="1"/>
    </xf>
    <xf numFmtId="49" fontId="5" fillId="0" borderId="34"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8" fillId="0" borderId="34" xfId="0" applyFont="1" applyFill="1" applyBorder="1" applyAlignment="1">
      <alignment vertical="center"/>
    </xf>
    <xf numFmtId="0" fontId="8" fillId="0" borderId="6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8" fillId="0" borderId="66" xfId="0" applyFont="1" applyFill="1" applyBorder="1" applyAlignment="1">
      <alignment vertical="center"/>
    </xf>
    <xf numFmtId="0" fontId="8" fillId="0" borderId="68" xfId="0" applyFont="1" applyFill="1" applyBorder="1" applyAlignment="1">
      <alignment horizontal="center" vertical="center"/>
    </xf>
    <xf numFmtId="0" fontId="2" fillId="0" borderId="5" xfId="0" applyFont="1" applyFill="1" applyBorder="1" applyAlignment="1">
      <alignment vertical="center" wrapText="1"/>
    </xf>
    <xf numFmtId="0" fontId="2" fillId="0" borderId="46" xfId="0" applyFont="1" applyFill="1" applyBorder="1" applyAlignment="1">
      <alignment vertical="center" wrapText="1"/>
    </xf>
    <xf numFmtId="0" fontId="8" fillId="0" borderId="8" xfId="0" applyFont="1" applyFill="1" applyBorder="1" applyAlignment="1">
      <alignment vertical="center"/>
    </xf>
    <xf numFmtId="0" fontId="2" fillId="0" borderId="5" xfId="0" applyFont="1" applyFill="1" applyBorder="1" applyAlignment="1">
      <alignment vertical="center"/>
    </xf>
    <xf numFmtId="0" fontId="2" fillId="0" borderId="46" xfId="0" applyFont="1" applyFill="1" applyBorder="1" applyAlignment="1">
      <alignment vertical="center"/>
    </xf>
    <xf numFmtId="49" fontId="5" fillId="0" borderId="19" xfId="0" applyNumberFormat="1" applyFont="1" applyBorder="1" applyAlignment="1">
      <alignment horizontal="center" vertical="center"/>
    </xf>
    <xf numFmtId="0" fontId="5" fillId="0" borderId="37" xfId="0" applyFont="1" applyBorder="1" applyAlignment="1">
      <alignment horizontal="center" vertical="center" wrapText="1"/>
    </xf>
    <xf numFmtId="0" fontId="5" fillId="0" borderId="54" xfId="0" applyFont="1" applyBorder="1" applyAlignment="1">
      <alignment vertical="center" wrapText="1"/>
    </xf>
    <xf numFmtId="0" fontId="8" fillId="0" borderId="62"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5" xfId="0" applyFont="1" applyFill="1" applyBorder="1" applyAlignment="1">
      <alignment vertical="center" wrapText="1"/>
    </xf>
    <xf numFmtId="0" fontId="8" fillId="0" borderId="46" xfId="0" applyFont="1" applyFill="1" applyBorder="1" applyAlignment="1">
      <alignment vertical="center" wrapText="1"/>
    </xf>
    <xf numFmtId="49" fontId="8" fillId="0" borderId="61" xfId="0" applyNumberFormat="1"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7" xfId="0" applyFont="1" applyFill="1" applyBorder="1" applyAlignment="1">
      <alignment vertical="center" wrapText="1"/>
    </xf>
    <xf numFmtId="0" fontId="5" fillId="0" borderId="7" xfId="0" applyFont="1" applyFill="1" applyBorder="1" applyAlignment="1">
      <alignment horizontal="center" vertical="center" wrapText="1"/>
    </xf>
    <xf numFmtId="49" fontId="5" fillId="0" borderId="44" xfId="0" applyNumberFormat="1" applyFont="1" applyBorder="1" applyAlignment="1">
      <alignment horizontal="center" vertical="center"/>
    </xf>
    <xf numFmtId="0" fontId="5" fillId="0" borderId="46" xfId="0" applyFont="1" applyBorder="1" applyAlignment="1">
      <alignment vertical="center" wrapText="1"/>
    </xf>
    <xf numFmtId="0" fontId="5" fillId="0" borderId="67" xfId="0" applyFont="1" applyBorder="1" applyAlignment="1">
      <alignment horizontal="center" vertical="center" wrapText="1"/>
    </xf>
    <xf numFmtId="0" fontId="8" fillId="0" borderId="36" xfId="0" applyFont="1" applyBorder="1" applyAlignment="1">
      <alignment horizontal="center" vertical="center" wrapText="1"/>
    </xf>
    <xf numFmtId="49" fontId="8" fillId="0" borderId="31" xfId="0" applyNumberFormat="1" applyFont="1" applyFill="1" applyBorder="1" applyAlignment="1">
      <alignment horizontal="center" vertical="center"/>
    </xf>
    <xf numFmtId="0" fontId="8" fillId="0" borderId="68" xfId="0" applyFont="1" applyFill="1" applyBorder="1" applyAlignment="1">
      <alignment horizontal="center" vertical="center" wrapText="1"/>
    </xf>
    <xf numFmtId="0" fontId="5" fillId="0" borderId="40" xfId="0" applyFont="1" applyBorder="1" applyAlignment="1">
      <alignment vertical="center" wrapText="1"/>
    </xf>
    <xf numFmtId="43" fontId="5" fillId="0" borderId="36" xfId="1" applyFont="1" applyBorder="1" applyAlignment="1">
      <alignment horizontal="center" vertical="center"/>
    </xf>
    <xf numFmtId="0" fontId="8" fillId="0" borderId="0" xfId="0" applyFont="1" applyBorder="1" applyAlignment="1">
      <alignment vertical="center" wrapText="1"/>
    </xf>
    <xf numFmtId="49" fontId="5" fillId="0" borderId="53" xfId="0" applyNumberFormat="1" applyFont="1" applyBorder="1" applyAlignment="1">
      <alignment horizontal="center" vertical="center"/>
    </xf>
    <xf numFmtId="0" fontId="5" fillId="0" borderId="64" xfId="0" applyFont="1" applyBorder="1" applyAlignment="1">
      <alignment horizontal="center" vertical="center" wrapText="1"/>
    </xf>
    <xf numFmtId="43" fontId="2" fillId="0" borderId="51" xfId="1" applyFont="1" applyBorder="1" applyAlignment="1">
      <alignment horizontal="center" vertical="center"/>
    </xf>
    <xf numFmtId="43" fontId="7" fillId="0" borderId="56" xfId="1" applyFont="1" applyFill="1" applyBorder="1" applyAlignment="1">
      <alignment horizontal="center" vertical="center"/>
    </xf>
    <xf numFmtId="43" fontId="2" fillId="0" borderId="4" xfId="1" applyFont="1" applyBorder="1" applyAlignment="1">
      <alignment horizontal="center" vertical="center"/>
    </xf>
    <xf numFmtId="43" fontId="2" fillId="0" borderId="17" xfId="1" applyFont="1" applyBorder="1" applyAlignment="1">
      <alignment horizontal="center" vertical="center"/>
    </xf>
    <xf numFmtId="0" fontId="12" fillId="0" borderId="5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61" xfId="0" applyFont="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43" fontId="2" fillId="0" borderId="65" xfId="1" applyFont="1" applyFill="1" applyBorder="1" applyAlignment="1">
      <alignment horizontal="center" vertical="center"/>
    </xf>
    <xf numFmtId="43" fontId="7" fillId="0" borderId="4" xfId="1" applyFont="1" applyFill="1" applyBorder="1" applyAlignment="1">
      <alignment horizontal="center" vertical="center"/>
    </xf>
    <xf numFmtId="43" fontId="7" fillId="0" borderId="17" xfId="1" applyFont="1" applyFill="1" applyBorder="1" applyAlignment="1">
      <alignment horizontal="center" vertical="center"/>
    </xf>
    <xf numFmtId="43" fontId="7" fillId="0" borderId="12" xfId="1" applyFont="1" applyFill="1" applyBorder="1" applyAlignment="1">
      <alignment horizontal="center" vertical="center"/>
    </xf>
    <xf numFmtId="49" fontId="5" fillId="0" borderId="2" xfId="0" applyNumberFormat="1" applyFont="1" applyFill="1" applyBorder="1"/>
    <xf numFmtId="49" fontId="2" fillId="0" borderId="31"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3" fontId="7" fillId="0" borderId="66" xfId="1"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8" xfId="0" applyFont="1" applyFill="1" applyBorder="1" applyAlignment="1">
      <alignment vertical="center" wrapText="1"/>
    </xf>
    <xf numFmtId="43" fontId="7" fillId="0" borderId="37" xfId="1" applyFont="1" applyFill="1" applyBorder="1" applyAlignment="1">
      <alignment horizontal="center" vertical="center"/>
    </xf>
    <xf numFmtId="43" fontId="7" fillId="0" borderId="67" xfId="1" applyFont="1" applyFill="1" applyBorder="1" applyAlignment="1">
      <alignment horizontal="center" vertical="center"/>
    </xf>
    <xf numFmtId="0" fontId="28" fillId="0" borderId="0" xfId="0" applyFont="1" applyFill="1" applyBorder="1" applyAlignment="1">
      <alignment vertical="center"/>
    </xf>
    <xf numFmtId="0" fontId="7" fillId="0" borderId="54" xfId="0" applyFont="1" applyFill="1" applyBorder="1" applyAlignment="1">
      <alignment horizontal="left" vertical="center" wrapText="1" indent="1"/>
    </xf>
    <xf numFmtId="0" fontId="2" fillId="0" borderId="5" xfId="0" applyFont="1" applyFill="1" applyBorder="1" applyAlignment="1">
      <alignment horizontal="left" vertical="center" wrapText="1" indent="2"/>
    </xf>
    <xf numFmtId="0" fontId="7" fillId="0" borderId="5" xfId="0" applyFont="1" applyFill="1" applyBorder="1" applyAlignment="1">
      <alignment vertical="center" wrapText="1"/>
    </xf>
    <xf numFmtId="0" fontId="7" fillId="0" borderId="46" xfId="0" applyFont="1" applyFill="1" applyBorder="1" applyAlignment="1">
      <alignment vertical="center" wrapText="1"/>
    </xf>
    <xf numFmtId="43" fontId="7" fillId="0" borderId="48" xfId="1" applyFont="1" applyFill="1" applyBorder="1" applyAlignment="1">
      <alignment horizontal="center" vertical="center"/>
    </xf>
    <xf numFmtId="43" fontId="2" fillId="0" borderId="48" xfId="1" applyFont="1" applyFill="1" applyBorder="1" applyAlignment="1">
      <alignment horizontal="center" vertical="center"/>
    </xf>
    <xf numFmtId="43" fontId="7" fillId="0" borderId="40" xfId="1" applyFont="1" applyFill="1" applyBorder="1" applyAlignment="1">
      <alignment horizontal="center" vertical="center"/>
    </xf>
    <xf numFmtId="43" fontId="2" fillId="0" borderId="40" xfId="1" applyFont="1" applyFill="1" applyBorder="1" applyAlignment="1">
      <alignment horizontal="center" vertical="center"/>
    </xf>
    <xf numFmtId="43" fontId="7" fillId="0" borderId="43" xfId="1" applyFont="1" applyFill="1" applyBorder="1" applyAlignment="1">
      <alignment horizontal="center" vertical="center"/>
    </xf>
    <xf numFmtId="43" fontId="28" fillId="0" borderId="0" xfId="1" applyFont="1" applyFill="1" applyBorder="1" applyAlignment="1">
      <alignment horizontal="center" vertical="center"/>
    </xf>
    <xf numFmtId="43" fontId="7" fillId="0" borderId="54" xfId="1" applyFont="1" applyFill="1" applyBorder="1" applyAlignment="1">
      <alignment horizontal="center" vertical="center"/>
    </xf>
    <xf numFmtId="43" fontId="7" fillId="0" borderId="5" xfId="1" applyFont="1" applyFill="1" applyBorder="1" applyAlignment="1">
      <alignment horizontal="center" vertical="center"/>
    </xf>
    <xf numFmtId="0" fontId="28" fillId="0" borderId="18" xfId="0" applyFont="1" applyFill="1" applyBorder="1" applyAlignment="1">
      <alignment vertical="center"/>
    </xf>
    <xf numFmtId="43" fontId="28" fillId="0" borderId="49" xfId="1" applyFont="1" applyFill="1" applyBorder="1" applyAlignment="1">
      <alignment horizontal="center" vertical="center"/>
    </xf>
    <xf numFmtId="49" fontId="2" fillId="0" borderId="53" xfId="0" applyNumberFormat="1" applyFont="1" applyFill="1" applyBorder="1" applyAlignment="1">
      <alignment horizontal="center" vertical="center"/>
    </xf>
    <xf numFmtId="43" fontId="7" fillId="0" borderId="57" xfId="1" applyFont="1" applyFill="1" applyBorder="1" applyAlignment="1">
      <alignment horizontal="center" vertical="center"/>
    </xf>
    <xf numFmtId="43" fontId="7" fillId="0" borderId="51" xfId="1" applyFont="1" applyFill="1" applyBorder="1" applyAlignment="1">
      <alignment horizontal="center" vertical="center"/>
    </xf>
    <xf numFmtId="49" fontId="2" fillId="0" borderId="30" xfId="0" applyNumberFormat="1" applyFont="1" applyFill="1" applyBorder="1" applyAlignment="1">
      <alignment horizontal="center" vertical="center"/>
    </xf>
    <xf numFmtId="43" fontId="7" fillId="0" borderId="64" xfId="1" applyFont="1" applyFill="1" applyBorder="1" applyAlignment="1">
      <alignment horizontal="center" vertical="center"/>
    </xf>
    <xf numFmtId="43" fontId="7" fillId="0" borderId="69" xfId="1" applyFont="1" applyFill="1" applyBorder="1" applyAlignment="1">
      <alignment horizontal="center" vertical="center"/>
    </xf>
    <xf numFmtId="0" fontId="3" fillId="0" borderId="54"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29" xfId="0" applyFont="1" applyFill="1" applyBorder="1" applyAlignment="1">
      <alignment vertical="center"/>
    </xf>
    <xf numFmtId="49" fontId="5" fillId="0" borderId="19" xfId="0" applyNumberFormat="1" applyFont="1" applyFill="1" applyBorder="1" applyAlignment="1">
      <alignment horizontal="center"/>
    </xf>
    <xf numFmtId="49" fontId="5" fillId="0" borderId="44" xfId="0" applyNumberFormat="1" applyFont="1" applyFill="1" applyBorder="1" applyAlignment="1">
      <alignment horizontal="center"/>
    </xf>
    <xf numFmtId="49" fontId="5" fillId="0" borderId="31" xfId="0" applyNumberFormat="1" applyFont="1" applyFill="1" applyBorder="1" applyAlignment="1">
      <alignment horizontal="center"/>
    </xf>
    <xf numFmtId="0" fontId="5" fillId="0" borderId="5" xfId="0" applyFont="1" applyFill="1" applyBorder="1" applyAlignment="1">
      <alignment horizontal="left" vertical="center"/>
    </xf>
    <xf numFmtId="0" fontId="5" fillId="0" borderId="46" xfId="0" applyFont="1" applyFill="1" applyBorder="1" applyAlignment="1">
      <alignment horizontal="left" vertical="center" wrapText="1"/>
    </xf>
    <xf numFmtId="49" fontId="5" fillId="0" borderId="34" xfId="0" applyNumberFormat="1" applyFont="1" applyFill="1" applyBorder="1" applyAlignment="1">
      <alignment horizontal="center"/>
    </xf>
    <xf numFmtId="0" fontId="5" fillId="0" borderId="40" xfId="0" applyFont="1" applyFill="1" applyBorder="1" applyAlignment="1">
      <alignment horizontal="left" vertical="center"/>
    </xf>
    <xf numFmtId="49" fontId="5" fillId="0" borderId="53" xfId="0" applyNumberFormat="1" applyFont="1" applyFill="1" applyBorder="1" applyAlignment="1">
      <alignment horizontal="center"/>
    </xf>
    <xf numFmtId="0" fontId="8" fillId="0" borderId="49" xfId="0" applyNumberFormat="1" applyFont="1" applyFill="1" applyBorder="1" applyAlignment="1">
      <alignment horizontal="center" vertical="center"/>
    </xf>
    <xf numFmtId="0" fontId="5" fillId="0" borderId="53" xfId="0" applyFont="1" applyFill="1" applyBorder="1" applyAlignment="1">
      <alignment horizontal="left" vertical="center"/>
    </xf>
    <xf numFmtId="0" fontId="5" fillId="0" borderId="19"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44" xfId="0" applyFont="1" applyFill="1" applyBorder="1" applyAlignment="1">
      <alignment horizontal="left" vertical="center" wrapText="1"/>
    </xf>
    <xf numFmtId="0" fontId="8" fillId="0" borderId="31" xfId="0" applyFont="1" applyFill="1" applyBorder="1" applyAlignment="1">
      <alignment vertical="center" wrapText="1"/>
    </xf>
    <xf numFmtId="49" fontId="5" fillId="0" borderId="70" xfId="0" applyNumberFormat="1" applyFont="1" applyFill="1" applyBorder="1"/>
    <xf numFmtId="0" fontId="5" fillId="0" borderId="59" xfId="0" applyFont="1" applyFill="1" applyBorder="1" applyAlignment="1">
      <alignment horizontal="left" vertical="justify" wrapText="1"/>
    </xf>
    <xf numFmtId="0" fontId="5" fillId="0" borderId="59" xfId="0" applyNumberFormat="1" applyFont="1" applyFill="1" applyBorder="1" applyAlignment="1">
      <alignment horizontal="left" vertical="center" wrapText="1"/>
    </xf>
    <xf numFmtId="0" fontId="5" fillId="0" borderId="59" xfId="0" applyNumberFormat="1" applyFont="1" applyFill="1" applyBorder="1" applyAlignment="1">
      <alignment horizontal="left" vertical="center"/>
    </xf>
    <xf numFmtId="0" fontId="5" fillId="0" borderId="49"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xf>
    <xf numFmtId="0" fontId="5" fillId="0" borderId="60" xfId="0" applyNumberFormat="1" applyFont="1" applyFill="1" applyBorder="1" applyAlignment="1">
      <alignment horizontal="left" vertical="center"/>
    </xf>
    <xf numFmtId="0" fontId="5" fillId="0" borderId="33"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5" fillId="0" borderId="60"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xf>
    <xf numFmtId="0" fontId="5" fillId="0" borderId="70" xfId="0" applyNumberFormat="1" applyFont="1" applyFill="1" applyBorder="1" applyAlignment="1">
      <alignment horizontal="left" vertical="center"/>
    </xf>
    <xf numFmtId="0" fontId="8" fillId="0" borderId="32" xfId="0" applyNumberFormat="1" applyFont="1" applyFill="1" applyBorder="1" applyAlignment="1">
      <alignment horizontal="left" vertical="center"/>
    </xf>
    <xf numFmtId="0" fontId="5" fillId="0" borderId="70" xfId="0" applyFont="1" applyFill="1" applyBorder="1" applyAlignment="1">
      <alignment horizontal="left" vertical="justify" wrapText="1"/>
    </xf>
    <xf numFmtId="0" fontId="8" fillId="0" borderId="32" xfId="0" applyFont="1" applyFill="1" applyBorder="1" applyAlignment="1">
      <alignment horizontal="left" vertical="justify" wrapText="1"/>
    </xf>
    <xf numFmtId="0" fontId="8" fillId="0" borderId="52" xfId="0" applyFont="1" applyFill="1" applyBorder="1" applyAlignment="1">
      <alignment vertical="center"/>
    </xf>
    <xf numFmtId="0" fontId="8" fillId="0" borderId="60" xfId="0" applyFont="1" applyFill="1" applyBorder="1" applyAlignment="1">
      <alignment vertical="center"/>
    </xf>
    <xf numFmtId="49" fontId="5" fillId="0" borderId="20"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8" fillId="0" borderId="32" xfId="0" applyFont="1" applyFill="1" applyBorder="1" applyAlignment="1">
      <alignment horizontal="left" vertical="center" wrapText="1"/>
    </xf>
    <xf numFmtId="43" fontId="2" fillId="0" borderId="50" xfId="1" applyFont="1" applyFill="1" applyBorder="1" applyAlignment="1">
      <alignment horizontal="center" vertical="center"/>
    </xf>
    <xf numFmtId="43" fontId="2" fillId="0" borderId="51" xfId="1" applyFont="1" applyFill="1" applyBorder="1" applyAlignment="1">
      <alignment horizontal="center" vertical="center"/>
    </xf>
    <xf numFmtId="43" fontId="2" fillId="0" borderId="37" xfId="1" applyFont="1" applyFill="1" applyBorder="1" applyAlignment="1">
      <alignment horizontal="center" vertical="center" wrapText="1"/>
    </xf>
    <xf numFmtId="43" fontId="2" fillId="0" borderId="67" xfId="1" applyFont="1" applyFill="1" applyBorder="1" applyAlignment="1">
      <alignment horizontal="center" vertical="center" wrapText="1"/>
    </xf>
    <xf numFmtId="43" fontId="7" fillId="0" borderId="33" xfId="1" applyFont="1" applyFill="1" applyBorder="1" applyAlignment="1">
      <alignment horizontal="center"/>
    </xf>
    <xf numFmtId="43" fontId="2" fillId="0" borderId="21" xfId="1" applyFont="1" applyFill="1" applyBorder="1" applyAlignment="1">
      <alignment horizontal="center" vertical="center"/>
    </xf>
    <xf numFmtId="43" fontId="2" fillId="0" borderId="66" xfId="1" applyFont="1" applyFill="1" applyBorder="1" applyAlignment="1">
      <alignment horizontal="center" vertical="center" wrapText="1"/>
    </xf>
    <xf numFmtId="43" fontId="2" fillId="0" borderId="4" xfId="1" applyFont="1" applyFill="1" applyBorder="1" applyAlignment="1">
      <alignment vertical="center"/>
    </xf>
    <xf numFmtId="43" fontId="2" fillId="0" borderId="36" xfId="1" applyFont="1" applyFill="1" applyBorder="1" applyAlignment="1">
      <alignment horizontal="center" vertical="center" wrapText="1"/>
    </xf>
    <xf numFmtId="43" fontId="7" fillId="0" borderId="2" xfId="1" applyFont="1" applyFill="1" applyBorder="1" applyAlignment="1"/>
    <xf numFmtId="43" fontId="7" fillId="0" borderId="52" xfId="1" applyFont="1" applyFill="1" applyBorder="1" applyAlignment="1">
      <alignment horizontal="center" vertical="center"/>
    </xf>
    <xf numFmtId="43" fontId="2" fillId="0" borderId="20" xfId="1" applyFont="1" applyFill="1" applyBorder="1" applyAlignment="1">
      <alignment horizontal="center" vertical="center"/>
    </xf>
    <xf numFmtId="43" fontId="7" fillId="0" borderId="22" xfId="1" applyFont="1" applyFill="1" applyBorder="1" applyAlignment="1">
      <alignment horizontal="center" vertical="center"/>
    </xf>
    <xf numFmtId="43" fontId="2" fillId="0" borderId="71" xfId="1" applyFont="1" applyFill="1" applyBorder="1" applyAlignment="1">
      <alignment horizontal="center" vertical="center"/>
    </xf>
    <xf numFmtId="43" fontId="7" fillId="0" borderId="0" xfId="1" applyFont="1" applyBorder="1" applyAlignment="1">
      <alignment horizontal="center" vertical="center"/>
    </xf>
    <xf numFmtId="43" fontId="7" fillId="0" borderId="49" xfId="1" applyFont="1" applyBorder="1" applyAlignment="1">
      <alignment horizontal="center" vertical="center"/>
    </xf>
    <xf numFmtId="43" fontId="7" fillId="0" borderId="3" xfId="1" applyFont="1" applyFill="1" applyBorder="1" applyAlignment="1">
      <alignment horizontal="center" vertical="center"/>
    </xf>
    <xf numFmtId="43" fontId="2" fillId="0" borderId="0" xfId="1" applyFont="1" applyFill="1" applyBorder="1" applyAlignment="1">
      <alignment horizontal="center" vertical="center"/>
    </xf>
    <xf numFmtId="0" fontId="5" fillId="0" borderId="70" xfId="0" applyNumberFormat="1" applyFont="1" applyFill="1" applyBorder="1" applyAlignment="1">
      <alignment horizontal="center" vertical="center"/>
    </xf>
    <xf numFmtId="0" fontId="5" fillId="0" borderId="70"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xf>
    <xf numFmtId="0" fontId="5" fillId="0" borderId="14" xfId="0" applyNumberFormat="1" applyFont="1" applyFill="1" applyBorder="1" applyAlignment="1">
      <alignment horizontal="left" vertical="center" wrapText="1"/>
    </xf>
    <xf numFmtId="0" fontId="5" fillId="0" borderId="19" xfId="0" applyNumberFormat="1" applyFont="1" applyFill="1" applyBorder="1" applyAlignment="1">
      <alignment horizontal="center" vertical="center"/>
    </xf>
    <xf numFmtId="0" fontId="5" fillId="0" borderId="44"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5" xfId="0" applyNumberFormat="1" applyFont="1" applyFill="1" applyBorder="1" applyAlignment="1">
      <alignment horizontal="left" vertical="center"/>
    </xf>
    <xf numFmtId="0" fontId="5" fillId="0" borderId="46"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5" fillId="0" borderId="62" xfId="0" applyNumberFormat="1" applyFont="1" applyFill="1" applyBorder="1" applyAlignment="1">
      <alignment horizontal="left" vertical="center"/>
    </xf>
    <xf numFmtId="43" fontId="2" fillId="0" borderId="56" xfId="1" applyFont="1" applyFill="1" applyBorder="1" applyAlignment="1">
      <alignment horizontal="center" vertical="center"/>
    </xf>
    <xf numFmtId="43" fontId="2" fillId="0" borderId="25" xfId="1" applyFont="1" applyFill="1" applyBorder="1" applyAlignment="1">
      <alignment horizontal="center" vertical="center" wrapText="1"/>
    </xf>
    <xf numFmtId="43" fontId="2" fillId="0" borderId="6" xfId="1" applyFont="1" applyFill="1" applyBorder="1" applyAlignment="1">
      <alignment horizontal="center" vertical="center" wrapText="1"/>
    </xf>
    <xf numFmtId="43" fontId="7" fillId="0" borderId="2" xfId="1" applyFont="1" applyFill="1" applyBorder="1" applyAlignment="1">
      <alignment horizontal="center" vertical="center"/>
    </xf>
    <xf numFmtId="43" fontId="7" fillId="0" borderId="49" xfId="1" applyFont="1" applyFill="1" applyBorder="1" applyAlignment="1">
      <alignment horizontal="center" vertical="center"/>
    </xf>
    <xf numFmtId="43" fontId="2" fillId="0" borderId="65" xfId="1" applyFont="1" applyFill="1" applyBorder="1" applyAlignment="1">
      <alignment horizontal="center" vertical="center" wrapText="1"/>
    </xf>
    <xf numFmtId="43" fontId="2" fillId="0" borderId="6" xfId="1" applyFont="1" applyFill="1" applyBorder="1" applyAlignment="1">
      <alignment horizontal="center" vertical="center"/>
    </xf>
    <xf numFmtId="43" fontId="7" fillId="0" borderId="72" xfId="1" applyFont="1" applyFill="1" applyBorder="1" applyAlignment="1">
      <alignment horizontal="center" vertical="center"/>
    </xf>
    <xf numFmtId="43" fontId="2" fillId="0" borderId="22" xfId="1"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40" xfId="0" applyNumberFormat="1" applyFont="1" applyFill="1" applyBorder="1" applyAlignment="1">
      <alignment horizontal="left" vertical="center"/>
    </xf>
    <xf numFmtId="0" fontId="5" fillId="0" borderId="5" xfId="0" applyNumberFormat="1" applyFont="1" applyFill="1" applyBorder="1" applyAlignment="1">
      <alignment horizontal="left" vertical="center" wrapText="1"/>
    </xf>
    <xf numFmtId="0" fontId="8" fillId="0" borderId="71"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5" fillId="0" borderId="40" xfId="0" applyNumberFormat="1" applyFont="1" applyFill="1" applyBorder="1" applyAlignment="1">
      <alignment horizontal="left" vertical="center" wrapText="1"/>
    </xf>
    <xf numFmtId="0" fontId="5" fillId="0" borderId="73" xfId="0" applyNumberFormat="1" applyFont="1" applyFill="1" applyBorder="1" applyAlignment="1">
      <alignment horizontal="left" vertical="center" wrapText="1"/>
    </xf>
    <xf numFmtId="0" fontId="8" fillId="0" borderId="31" xfId="0" applyNumberFormat="1" applyFont="1" applyFill="1" applyBorder="1" applyAlignment="1">
      <alignment horizontal="center" vertical="center"/>
    </xf>
    <xf numFmtId="0" fontId="8" fillId="0" borderId="8" xfId="0" applyNumberFormat="1" applyFont="1" applyFill="1" applyBorder="1" applyAlignment="1">
      <alignment horizontal="left" vertical="center" wrapText="1"/>
    </xf>
    <xf numFmtId="0" fontId="5" fillId="0" borderId="46" xfId="0" applyNumberFormat="1" applyFont="1" applyFill="1" applyBorder="1" applyAlignment="1">
      <alignment horizontal="left" vertical="center" wrapText="1"/>
    </xf>
    <xf numFmtId="43" fontId="7" fillId="0" borderId="55" xfId="1" applyFont="1" applyFill="1" applyBorder="1" applyAlignment="1">
      <alignment horizontal="center" vertical="center"/>
    </xf>
    <xf numFmtId="43" fontId="7" fillId="0" borderId="0" xfId="1" applyFont="1" applyFill="1" applyBorder="1" applyAlignment="1">
      <alignment horizontal="center" vertical="center"/>
    </xf>
    <xf numFmtId="0" fontId="8" fillId="0" borderId="74" xfId="0" applyNumberFormat="1" applyFont="1" applyFill="1" applyBorder="1" applyAlignment="1">
      <alignment vertical="center"/>
    </xf>
    <xf numFmtId="0" fontId="8" fillId="0" borderId="27" xfId="0" applyNumberFormat="1" applyFont="1" applyFill="1" applyBorder="1" applyAlignment="1">
      <alignment vertical="center"/>
    </xf>
    <xf numFmtId="0" fontId="8" fillId="0" borderId="31" xfId="0" applyNumberFormat="1" applyFont="1" applyFill="1" applyBorder="1" applyAlignment="1">
      <alignment vertical="center"/>
    </xf>
    <xf numFmtId="0" fontId="8" fillId="0" borderId="28" xfId="0" applyNumberFormat="1" applyFont="1" applyFill="1" applyBorder="1" applyAlignment="1">
      <alignment vertical="center"/>
    </xf>
    <xf numFmtId="43" fontId="57" fillId="0" borderId="4" xfId="1" applyFont="1" applyBorder="1" applyAlignment="1">
      <alignment horizontal="center" vertical="center"/>
    </xf>
    <xf numFmtId="43" fontId="69" fillId="0" borderId="36" xfId="1" applyFont="1" applyBorder="1" applyAlignment="1">
      <alignment horizontal="center" vertical="center"/>
    </xf>
    <xf numFmtId="43" fontId="69" fillId="0" borderId="17" xfId="1" applyFont="1" applyBorder="1" applyAlignment="1">
      <alignment horizontal="center" vertical="center"/>
    </xf>
    <xf numFmtId="43" fontId="7" fillId="0" borderId="21" xfId="1" applyFont="1" applyFill="1" applyBorder="1" applyAlignment="1">
      <alignment horizontal="center" vertical="center"/>
    </xf>
    <xf numFmtId="0" fontId="8" fillId="0" borderId="68" xfId="3" applyFont="1" applyFill="1" applyBorder="1" applyAlignment="1">
      <alignment horizontal="center" vertical="center" textRotation="90" wrapText="1"/>
    </xf>
    <xf numFmtId="0" fontId="7" fillId="0" borderId="29" xfId="3" applyFont="1" applyFill="1" applyBorder="1" applyAlignment="1">
      <alignment horizontal="center" vertical="center" textRotation="90" wrapText="1"/>
    </xf>
    <xf numFmtId="49" fontId="8" fillId="0" borderId="31" xfId="0" applyNumberFormat="1" applyFont="1" applyFill="1" applyBorder="1" applyAlignment="1">
      <alignment horizontal="center"/>
    </xf>
    <xf numFmtId="43" fontId="57" fillId="0" borderId="37" xfId="1" applyFont="1" applyBorder="1" applyAlignment="1">
      <alignment horizontal="center" vertical="center"/>
    </xf>
    <xf numFmtId="43" fontId="69" fillId="0" borderId="66" xfId="1" applyFont="1" applyBorder="1" applyAlignment="1">
      <alignment horizontal="center" vertical="center"/>
    </xf>
    <xf numFmtId="43" fontId="69" fillId="0" borderId="67" xfId="1" applyFont="1" applyBorder="1" applyAlignment="1">
      <alignment horizontal="center" vertical="center"/>
    </xf>
    <xf numFmtId="0" fontId="56" fillId="0" borderId="73" xfId="0" applyFont="1" applyBorder="1" applyAlignment="1">
      <alignment vertical="center"/>
    </xf>
    <xf numFmtId="0" fontId="58" fillId="0" borderId="8" xfId="0" applyFont="1" applyBorder="1" applyAlignment="1">
      <alignment horizontal="left" vertical="center" indent="2"/>
    </xf>
    <xf numFmtId="0" fontId="56" fillId="0" borderId="40" xfId="0" applyFont="1" applyBorder="1" applyAlignment="1">
      <alignment horizontal="left" vertical="center" indent="3"/>
    </xf>
    <xf numFmtId="0" fontId="56" fillId="0" borderId="5" xfId="0" applyFont="1" applyBorder="1" applyAlignment="1">
      <alignment horizontal="left" vertical="center" indent="3"/>
    </xf>
    <xf numFmtId="0" fontId="56" fillId="0" borderId="46" xfId="0" applyFont="1" applyBorder="1" applyAlignment="1">
      <alignment horizontal="left" vertical="center" indent="3"/>
    </xf>
    <xf numFmtId="0" fontId="56" fillId="0" borderId="8" xfId="0" applyFont="1" applyBorder="1" applyAlignment="1">
      <alignment horizontal="left" vertical="center" indent="3"/>
    </xf>
    <xf numFmtId="0" fontId="56" fillId="0" borderId="5" xfId="0" applyFont="1" applyBorder="1" applyAlignment="1">
      <alignment vertical="center"/>
    </xf>
    <xf numFmtId="0" fontId="56" fillId="0" borderId="46" xfId="0" applyFont="1" applyBorder="1" applyAlignment="1">
      <alignment vertical="center"/>
    </xf>
    <xf numFmtId="0" fontId="58" fillId="0" borderId="8" xfId="0" applyFont="1" applyBorder="1" applyAlignment="1">
      <alignment vertical="center" wrapText="1"/>
    </xf>
    <xf numFmtId="43" fontId="57" fillId="0" borderId="1" xfId="1" applyFont="1" applyBorder="1" applyAlignment="1">
      <alignment horizontal="center" vertical="center"/>
    </xf>
    <xf numFmtId="43" fontId="69" fillId="0" borderId="2" xfId="1" applyFont="1" applyBorder="1" applyAlignment="1">
      <alignment horizontal="center" vertical="center"/>
    </xf>
    <xf numFmtId="43" fontId="7" fillId="0" borderId="1" xfId="1" applyFont="1" applyFill="1" applyBorder="1" applyAlignment="1">
      <alignment horizontal="center" vertical="center"/>
    </xf>
    <xf numFmtId="43" fontId="69" fillId="0" borderId="52" xfId="1" applyFont="1" applyBorder="1" applyAlignment="1">
      <alignment horizontal="center" vertical="center"/>
    </xf>
    <xf numFmtId="0" fontId="5" fillId="0" borderId="5" xfId="0" applyFont="1" applyFill="1" applyBorder="1" applyAlignment="1">
      <alignment horizontal="left" vertical="center" indent="3"/>
    </xf>
    <xf numFmtId="0" fontId="5" fillId="0" borderId="5" xfId="0" applyFont="1" applyFill="1" applyBorder="1" applyAlignment="1">
      <alignment vertical="center"/>
    </xf>
    <xf numFmtId="0" fontId="5" fillId="0" borderId="46" xfId="0" applyFont="1" applyFill="1" applyBorder="1" applyAlignment="1">
      <alignment vertical="center"/>
    </xf>
    <xf numFmtId="0" fontId="5" fillId="0" borderId="73" xfId="0" applyFont="1" applyFill="1" applyBorder="1" applyAlignment="1">
      <alignment vertical="center"/>
    </xf>
    <xf numFmtId="0" fontId="8" fillId="0" borderId="8" xfId="0" applyFont="1" applyFill="1" applyBorder="1" applyAlignment="1">
      <alignment horizontal="left" vertical="center" indent="2"/>
    </xf>
    <xf numFmtId="43" fontId="7" fillId="0" borderId="71" xfId="1" applyFont="1" applyFill="1" applyBorder="1" applyAlignment="1">
      <alignment horizontal="center" vertical="center"/>
    </xf>
    <xf numFmtId="0" fontId="8" fillId="0" borderId="8" xfId="3" applyFont="1" applyBorder="1" applyAlignment="1">
      <alignment horizontal="center" vertical="center" wrapText="1"/>
    </xf>
    <xf numFmtId="49" fontId="8" fillId="0" borderId="18" xfId="0" applyNumberFormat="1" applyFont="1" applyFill="1" applyBorder="1" applyAlignment="1">
      <alignment horizontal="center"/>
    </xf>
    <xf numFmtId="0" fontId="8" fillId="0" borderId="73" xfId="0" applyFont="1" applyBorder="1" applyAlignment="1">
      <alignment vertical="center"/>
    </xf>
    <xf numFmtId="0" fontId="8" fillId="0" borderId="8" xfId="0" applyFont="1" applyBorder="1" applyAlignment="1">
      <alignment horizontal="left" vertical="center" indent="2"/>
    </xf>
    <xf numFmtId="0" fontId="5" fillId="0" borderId="40" xfId="0" applyFont="1" applyBorder="1" applyAlignment="1">
      <alignment horizontal="left" vertical="center" indent="3"/>
    </xf>
    <xf numFmtId="0" fontId="5" fillId="0" borderId="5" xfId="0" applyFont="1" applyBorder="1" applyAlignment="1">
      <alignment horizontal="left" vertical="center" indent="3"/>
    </xf>
    <xf numFmtId="43" fontId="7" fillId="0" borderId="7" xfId="1" applyFont="1" applyFill="1" applyBorder="1" applyAlignment="1">
      <alignment horizontal="center"/>
    </xf>
    <xf numFmtId="43" fontId="7" fillId="0" borderId="32" xfId="1" applyFont="1" applyFill="1" applyBorder="1" applyAlignment="1">
      <alignment horizontal="center"/>
    </xf>
    <xf numFmtId="43" fontId="7" fillId="0" borderId="8" xfId="1" applyFont="1" applyFill="1" applyBorder="1" applyAlignment="1">
      <alignment horizontal="center"/>
    </xf>
    <xf numFmtId="43" fontId="2" fillId="0" borderId="70" xfId="1" applyFont="1" applyFill="1" applyBorder="1" applyAlignment="1">
      <alignment horizontal="center" vertical="center"/>
    </xf>
    <xf numFmtId="43" fontId="2" fillId="0" borderId="59" xfId="1" applyFont="1" applyFill="1" applyBorder="1" applyAlignment="1">
      <alignment horizontal="center" vertical="center"/>
    </xf>
    <xf numFmtId="43" fontId="2" fillId="0" borderId="60" xfId="1" applyFont="1" applyFill="1" applyBorder="1" applyAlignment="1">
      <alignment horizontal="center" vertical="center"/>
    </xf>
    <xf numFmtId="43" fontId="7" fillId="0" borderId="68" xfId="1" applyFont="1" applyFill="1" applyBorder="1" applyAlignment="1">
      <alignment horizontal="center"/>
    </xf>
    <xf numFmtId="43" fontId="7" fillId="0" borderId="71" xfId="1" applyFont="1" applyFill="1" applyBorder="1" applyAlignment="1">
      <alignment horizontal="center"/>
    </xf>
    <xf numFmtId="43" fontId="7" fillId="0" borderId="21" xfId="1" applyFont="1" applyFill="1" applyBorder="1" applyAlignment="1">
      <alignment horizontal="center"/>
    </xf>
    <xf numFmtId="43" fontId="7" fillId="0" borderId="14" xfId="1" applyFont="1" applyFill="1" applyBorder="1" applyAlignment="1">
      <alignment horizontal="center"/>
    </xf>
    <xf numFmtId="43" fontId="7" fillId="0" borderId="73" xfId="1" applyFont="1" applyFill="1" applyBorder="1" applyAlignment="1">
      <alignment horizontal="center"/>
    </xf>
    <xf numFmtId="43" fontId="7" fillId="0" borderId="40" xfId="1" applyFont="1" applyFill="1" applyBorder="1" applyAlignment="1">
      <alignment horizontal="center"/>
    </xf>
    <xf numFmtId="43" fontId="7" fillId="0" borderId="5" xfId="1" applyFont="1" applyFill="1" applyBorder="1" applyAlignment="1">
      <alignment horizontal="center"/>
    </xf>
    <xf numFmtId="43" fontId="7" fillId="0" borderId="46" xfId="1" applyFont="1" applyFill="1" applyBorder="1" applyAlignment="1">
      <alignment horizontal="center"/>
    </xf>
    <xf numFmtId="49" fontId="7" fillId="0" borderId="18" xfId="0" applyNumberFormat="1" applyFont="1" applyFill="1" applyBorder="1" applyAlignment="1">
      <alignment vertical="center"/>
    </xf>
    <xf numFmtId="0" fontId="61" fillId="0" borderId="39" xfId="0" applyFont="1" applyFill="1" applyBorder="1" applyAlignment="1">
      <alignment horizontal="center" vertical="center" wrapText="1"/>
    </xf>
    <xf numFmtId="49" fontId="7" fillId="0" borderId="13" xfId="0" applyNumberFormat="1" applyFont="1" applyFill="1" applyBorder="1" applyAlignment="1">
      <alignment vertical="center"/>
    </xf>
    <xf numFmtId="0" fontId="5" fillId="0" borderId="40" xfId="0" applyFont="1" applyFill="1" applyBorder="1" applyAlignment="1">
      <alignment vertical="center" wrapText="1"/>
    </xf>
    <xf numFmtId="0" fontId="2" fillId="0" borderId="5" xfId="0" applyFont="1" applyFill="1" applyBorder="1" applyAlignment="1">
      <alignment horizontal="left" vertical="center" wrapText="1" indent="1"/>
    </xf>
    <xf numFmtId="0" fontId="8" fillId="0" borderId="5" xfId="0" applyFont="1" applyFill="1" applyBorder="1" applyAlignment="1">
      <alignment vertical="center" wrapText="1"/>
    </xf>
    <xf numFmtId="0" fontId="8" fillId="0" borderId="46" xfId="0" applyFont="1" applyFill="1" applyBorder="1" applyAlignment="1">
      <alignment wrapText="1"/>
    </xf>
    <xf numFmtId="43" fontId="2" fillId="0" borderId="2" xfId="1" applyFont="1" applyBorder="1" applyAlignment="1">
      <alignment horizontal="center" vertical="center"/>
    </xf>
    <xf numFmtId="43" fontId="2" fillId="0" borderId="36" xfId="1" applyFont="1" applyBorder="1" applyAlignment="1">
      <alignment horizontal="center" vertical="center"/>
    </xf>
    <xf numFmtId="43" fontId="2" fillId="0" borderId="66" xfId="1" applyFont="1" applyBorder="1" applyAlignment="1">
      <alignment horizontal="center" vertical="center"/>
    </xf>
    <xf numFmtId="43" fontId="2" fillId="0" borderId="1" xfId="1" applyFont="1" applyBorder="1" applyAlignment="1">
      <alignment horizontal="center" vertical="center"/>
    </xf>
    <xf numFmtId="43" fontId="2" fillId="0" borderId="37" xfId="1" applyFont="1" applyBorder="1" applyAlignment="1">
      <alignment horizontal="center" vertical="center"/>
    </xf>
    <xf numFmtId="43" fontId="2" fillId="0" borderId="52" xfId="1" applyFont="1" applyBorder="1" applyAlignment="1">
      <alignment horizontal="center" vertical="center"/>
    </xf>
    <xf numFmtId="43" fontId="2" fillId="0" borderId="67" xfId="1" applyFont="1" applyBorder="1" applyAlignment="1">
      <alignment horizontal="center" vertical="center"/>
    </xf>
    <xf numFmtId="43" fontId="69" fillId="0" borderId="33" xfId="1" applyFont="1" applyFill="1" applyBorder="1" applyAlignment="1">
      <alignment horizontal="center" vertical="center"/>
    </xf>
    <xf numFmtId="43" fontId="69" fillId="0" borderId="7" xfId="1" applyFont="1" applyFill="1" applyBorder="1" applyAlignment="1">
      <alignment horizontal="center" vertical="center"/>
    </xf>
    <xf numFmtId="43" fontId="69" fillId="0" borderId="9" xfId="1" applyFont="1" applyFill="1" applyBorder="1" applyAlignment="1">
      <alignment horizontal="center" vertical="center"/>
    </xf>
    <xf numFmtId="43" fontId="69" fillId="0" borderId="68" xfId="1" applyFont="1" applyFill="1" applyBorder="1" applyAlignment="1">
      <alignment horizontal="center" vertical="center"/>
    </xf>
    <xf numFmtId="43" fontId="59" fillId="0" borderId="15" xfId="1" applyFont="1" applyFill="1" applyBorder="1" applyAlignment="1">
      <alignment horizontal="center" vertical="center"/>
    </xf>
    <xf numFmtId="43" fontId="59" fillId="0" borderId="16" xfId="1" applyFont="1" applyFill="1" applyBorder="1" applyAlignment="1">
      <alignment horizontal="center" vertical="center"/>
    </xf>
    <xf numFmtId="43" fontId="69" fillId="0" borderId="23" xfId="1" applyFont="1" applyFill="1" applyBorder="1" applyAlignment="1">
      <alignment horizontal="center" vertical="center"/>
    </xf>
    <xf numFmtId="43" fontId="59" fillId="0" borderId="75" xfId="1" applyFont="1" applyFill="1" applyBorder="1" applyAlignment="1">
      <alignment horizontal="center" vertical="center"/>
    </xf>
    <xf numFmtId="0" fontId="5" fillId="0" borderId="22" xfId="0" applyNumberFormat="1" applyFont="1" applyFill="1" applyBorder="1" applyAlignment="1">
      <alignment horizontal="center" vertical="center"/>
    </xf>
    <xf numFmtId="0" fontId="8" fillId="0" borderId="69" xfId="0" applyFont="1" applyFill="1" applyBorder="1" applyAlignment="1">
      <alignment horizontal="center" vertical="center" wrapText="1"/>
    </xf>
    <xf numFmtId="0" fontId="8" fillId="0" borderId="73" xfId="0" applyFont="1" applyFill="1" applyBorder="1" applyAlignment="1">
      <alignment vertical="center"/>
    </xf>
    <xf numFmtId="0" fontId="2" fillId="0" borderId="40" xfId="0" applyFont="1" applyFill="1" applyBorder="1" applyAlignment="1">
      <alignment horizontal="left" vertical="center" wrapText="1" indent="1"/>
    </xf>
    <xf numFmtId="49" fontId="3" fillId="0" borderId="19" xfId="0" applyNumberFormat="1" applyFont="1" applyFill="1" applyBorder="1" applyAlignment="1">
      <alignment horizontal="center"/>
    </xf>
    <xf numFmtId="49" fontId="3" fillId="0" borderId="61" xfId="0" applyNumberFormat="1" applyFont="1" applyFill="1" applyBorder="1" applyAlignment="1">
      <alignment horizontal="center"/>
    </xf>
    <xf numFmtId="0" fontId="3" fillId="0" borderId="54"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49" fontId="3" fillId="0" borderId="44" xfId="0" applyNumberFormat="1" applyFont="1" applyFill="1" applyBorder="1" applyAlignment="1">
      <alignment horizontal="center"/>
    </xf>
    <xf numFmtId="0" fontId="3" fillId="0" borderId="46" xfId="0" applyFont="1" applyFill="1" applyBorder="1" applyAlignment="1">
      <alignment vertical="center" wrapText="1"/>
    </xf>
    <xf numFmtId="49" fontId="3" fillId="0" borderId="31" xfId="0" applyNumberFormat="1" applyFont="1" applyFill="1" applyBorder="1" applyAlignment="1">
      <alignment horizontal="center"/>
    </xf>
    <xf numFmtId="0" fontId="17" fillId="0" borderId="8" xfId="0" applyFont="1" applyFill="1" applyBorder="1" applyAlignment="1">
      <alignment vertical="center" wrapText="1"/>
    </xf>
    <xf numFmtId="0" fontId="8" fillId="0" borderId="33" xfId="0" applyFont="1" applyFill="1" applyBorder="1" applyAlignment="1">
      <alignment horizontal="center" vertical="center" wrapText="1"/>
    </xf>
    <xf numFmtId="0" fontId="17" fillId="0" borderId="2" xfId="0" applyFont="1" applyFill="1" applyBorder="1" applyAlignment="1">
      <alignment vertical="center"/>
    </xf>
    <xf numFmtId="0" fontId="17" fillId="0" borderId="21" xfId="0" applyFont="1" applyFill="1" applyBorder="1" applyAlignment="1">
      <alignment vertical="center"/>
    </xf>
    <xf numFmtId="43" fontId="2" fillId="0" borderId="21" xfId="1" applyFont="1" applyFill="1" applyBorder="1" applyAlignment="1">
      <alignment vertical="center"/>
    </xf>
    <xf numFmtId="43" fontId="7" fillId="0" borderId="21" xfId="1" applyFont="1" applyFill="1" applyBorder="1" applyAlignment="1">
      <alignment vertical="center"/>
    </xf>
    <xf numFmtId="43" fontId="7" fillId="0" borderId="22" xfId="1" applyFont="1" applyFill="1" applyBorder="1" applyAlignment="1">
      <alignment vertical="center"/>
    </xf>
    <xf numFmtId="43" fontId="2" fillId="0" borderId="9" xfId="1" applyFont="1" applyFill="1" applyBorder="1" applyAlignment="1">
      <alignment horizontal="center" vertical="center"/>
    </xf>
    <xf numFmtId="49" fontId="3" fillId="0" borderId="52" xfId="0" applyNumberFormat="1" applyFont="1" applyFill="1" applyBorder="1" applyAlignment="1">
      <alignment horizontal="center"/>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73" xfId="0" applyFont="1" applyFill="1" applyBorder="1" applyAlignment="1">
      <alignment vertical="center"/>
    </xf>
    <xf numFmtId="43" fontId="7" fillId="0" borderId="32" xfId="1" applyFont="1" applyFill="1" applyBorder="1" applyAlignment="1">
      <alignment horizontal="center" vertical="center"/>
    </xf>
    <xf numFmtId="49" fontId="3" fillId="0" borderId="2" xfId="0" applyNumberFormat="1" applyFont="1" applyFill="1" applyBorder="1" applyAlignment="1">
      <alignment horizontal="center"/>
    </xf>
    <xf numFmtId="0" fontId="3" fillId="0" borderId="8" xfId="3" applyFont="1" applyFill="1" applyBorder="1" applyAlignment="1">
      <alignment horizontal="left" vertical="center" wrapText="1"/>
    </xf>
    <xf numFmtId="43" fontId="7" fillId="0" borderId="35" xfId="1" applyFont="1" applyFill="1" applyBorder="1" applyAlignment="1">
      <alignment horizontal="center" wrapText="1"/>
    </xf>
    <xf numFmtId="43" fontId="7" fillId="0" borderId="28" xfId="1" applyFont="1" applyFill="1" applyBorder="1" applyAlignment="1">
      <alignment horizontal="center" wrapText="1"/>
    </xf>
    <xf numFmtId="49" fontId="7" fillId="0" borderId="31" xfId="0" applyNumberFormat="1" applyFont="1" applyFill="1" applyBorder="1" applyAlignment="1">
      <alignment horizontal="center" vertical="center" wrapText="1"/>
    </xf>
    <xf numFmtId="49" fontId="3" fillId="0" borderId="34" xfId="0" applyNumberFormat="1" applyFont="1" applyFill="1" applyBorder="1" applyAlignment="1">
      <alignment horizontal="center"/>
    </xf>
    <xf numFmtId="0" fontId="7" fillId="0" borderId="28" xfId="0" applyFont="1" applyFill="1" applyBorder="1" applyAlignment="1">
      <alignment horizontal="center" vertical="center" wrapText="1"/>
    </xf>
    <xf numFmtId="43" fontId="2" fillId="0" borderId="39" xfId="1" applyFont="1" applyFill="1" applyBorder="1" applyAlignment="1">
      <alignment horizontal="center" vertical="center" wrapText="1"/>
    </xf>
    <xf numFmtId="0" fontId="3" fillId="0" borderId="40" xfId="0" applyFont="1" applyFill="1" applyBorder="1" applyAlignment="1">
      <alignment horizontal="left" vertical="center" indent="2"/>
    </xf>
    <xf numFmtId="0" fontId="3" fillId="0" borderId="5" xfId="3" applyFont="1" applyFill="1" applyBorder="1" applyAlignment="1">
      <alignment horizontal="center" vertical="center" wrapText="1"/>
    </xf>
    <xf numFmtId="0" fontId="3" fillId="0" borderId="62" xfId="0" applyFont="1" applyFill="1" applyBorder="1" applyAlignment="1">
      <alignment horizontal="left" vertical="center" indent="2"/>
    </xf>
    <xf numFmtId="49" fontId="7" fillId="0" borderId="76" xfId="0" applyNumberFormat="1" applyFont="1" applyFill="1" applyBorder="1" applyAlignment="1">
      <alignment horizontal="center" vertical="center" wrapText="1"/>
    </xf>
    <xf numFmtId="0" fontId="21" fillId="0" borderId="27" xfId="3" applyFont="1" applyFill="1" applyBorder="1" applyAlignment="1">
      <alignment horizontal="center" vertical="center" wrapText="1"/>
    </xf>
    <xf numFmtId="0" fontId="3" fillId="0" borderId="5" xfId="0" applyFont="1" applyFill="1" applyBorder="1" applyAlignment="1">
      <alignment horizontal="left" wrapText="1"/>
    </xf>
    <xf numFmtId="0" fontId="3" fillId="0" borderId="5" xfId="0" applyFont="1" applyFill="1" applyBorder="1"/>
    <xf numFmtId="0" fontId="3" fillId="0" borderId="62" xfId="3" applyFont="1" applyFill="1" applyBorder="1" applyAlignment="1">
      <alignment horizontal="center" vertical="center" wrapText="1"/>
    </xf>
    <xf numFmtId="0" fontId="69" fillId="0" borderId="71" xfId="0" applyFont="1" applyBorder="1" applyAlignment="1">
      <alignment horizontal="center" vertical="center" wrapText="1"/>
    </xf>
    <xf numFmtId="0" fontId="62" fillId="0" borderId="25" xfId="0" applyFont="1" applyFill="1" applyBorder="1" applyAlignment="1">
      <alignment horizontal="left" vertical="center" wrapText="1" indent="1"/>
    </xf>
    <xf numFmtId="0" fontId="7" fillId="0" borderId="25" xfId="0" applyFont="1" applyFill="1" applyBorder="1" applyAlignment="1">
      <alignment vertical="center"/>
    </xf>
    <xf numFmtId="0" fontId="62" fillId="0" borderId="25" xfId="0" applyFont="1" applyFill="1" applyBorder="1" applyAlignment="1">
      <alignment horizontal="left" vertical="center" wrapText="1" indent="3"/>
    </xf>
    <xf numFmtId="49" fontId="57" fillId="0" borderId="34" xfId="0" applyNumberFormat="1" applyFont="1" applyFill="1" applyBorder="1" applyAlignment="1">
      <alignment horizontal="center" vertical="center"/>
    </xf>
    <xf numFmtId="0" fontId="62" fillId="0" borderId="65" xfId="0" applyFont="1" applyFill="1" applyBorder="1" applyAlignment="1">
      <alignment horizontal="left" vertical="center" wrapText="1" indent="1"/>
    </xf>
    <xf numFmtId="49" fontId="57" fillId="0" borderId="31" xfId="0" applyNumberFormat="1" applyFont="1" applyFill="1" applyBorder="1" applyAlignment="1">
      <alignment horizontal="center" vertical="center"/>
    </xf>
    <xf numFmtId="0" fontId="59" fillId="0" borderId="9" xfId="0" applyFont="1" applyFill="1" applyBorder="1" applyAlignment="1">
      <alignment vertical="center" wrapText="1"/>
    </xf>
    <xf numFmtId="49" fontId="57" fillId="0" borderId="44" xfId="0" applyNumberFormat="1" applyFont="1" applyFill="1" applyBorder="1" applyAlignment="1">
      <alignment horizontal="center" vertical="center"/>
    </xf>
    <xf numFmtId="0" fontId="62" fillId="0" borderId="24" xfId="0" applyFont="1" applyFill="1" applyBorder="1" applyAlignment="1">
      <alignment horizontal="left" vertical="center" wrapText="1" indent="1"/>
    </xf>
    <xf numFmtId="0" fontId="7" fillId="0" borderId="9" xfId="0" applyFont="1" applyFill="1" applyBorder="1" applyAlignment="1">
      <alignment vertical="center"/>
    </xf>
    <xf numFmtId="49" fontId="57" fillId="0" borderId="18" xfId="0" applyNumberFormat="1" applyFont="1" applyFill="1" applyBorder="1" applyAlignment="1">
      <alignment horizontal="center" vertical="center"/>
    </xf>
    <xf numFmtId="0" fontId="62" fillId="0" borderId="22" xfId="0" applyFont="1" applyFill="1" applyBorder="1" applyAlignment="1">
      <alignment horizontal="left" vertical="center" wrapText="1" indent="1"/>
    </xf>
    <xf numFmtId="0" fontId="62" fillId="0" borderId="65" xfId="0" applyFont="1" applyFill="1" applyBorder="1" applyAlignment="1">
      <alignment horizontal="left" vertical="center" wrapText="1" indent="3"/>
    </xf>
    <xf numFmtId="0" fontId="59" fillId="0" borderId="24" xfId="0" applyFont="1" applyFill="1" applyBorder="1" applyAlignment="1">
      <alignment vertical="center" wrapText="1"/>
    </xf>
    <xf numFmtId="43" fontId="59" fillId="0" borderId="68" xfId="1" applyFont="1" applyFill="1" applyBorder="1" applyAlignment="1">
      <alignment horizontal="center" vertical="center"/>
    </xf>
    <xf numFmtId="43" fontId="57" fillId="0" borderId="2" xfId="1" applyFont="1" applyBorder="1" applyAlignment="1">
      <alignment horizontal="center" vertical="center"/>
    </xf>
    <xf numFmtId="43" fontId="57" fillId="0" borderId="36" xfId="1" applyFont="1" applyBorder="1" applyAlignment="1">
      <alignment horizontal="center" vertical="center"/>
    </xf>
    <xf numFmtId="43" fontId="69" fillId="0" borderId="65" xfId="1" applyFont="1" applyFill="1" applyBorder="1" applyAlignment="1">
      <alignment horizontal="center" vertical="center"/>
    </xf>
    <xf numFmtId="43" fontId="57" fillId="0" borderId="66" xfId="1" applyFont="1" applyBorder="1" applyAlignment="1">
      <alignment horizontal="center" vertical="center"/>
    </xf>
    <xf numFmtId="43" fontId="69" fillId="0" borderId="25" xfId="1" applyFont="1" applyFill="1" applyBorder="1" applyAlignment="1">
      <alignment horizontal="center" vertical="center"/>
    </xf>
    <xf numFmtId="43" fontId="57" fillId="0" borderId="52" xfId="1" applyFont="1" applyBorder="1" applyAlignment="1">
      <alignment horizontal="center" vertical="center"/>
    </xf>
    <xf numFmtId="43" fontId="57" fillId="0" borderId="17" xfId="1" applyFont="1" applyBorder="1" applyAlignment="1">
      <alignment horizontal="center" vertical="center"/>
    </xf>
    <xf numFmtId="43" fontId="69" fillId="0" borderId="24" xfId="1" applyFont="1" applyFill="1" applyBorder="1" applyAlignment="1">
      <alignment horizontal="center" vertical="center"/>
    </xf>
    <xf numFmtId="43" fontId="57" fillId="0" borderId="67" xfId="1" applyFont="1" applyBorder="1" applyAlignment="1">
      <alignment horizontal="center" vertical="center"/>
    </xf>
    <xf numFmtId="43" fontId="57" fillId="0" borderId="20" xfId="1" applyFont="1" applyBorder="1" applyAlignment="1">
      <alignment horizontal="center" vertical="center"/>
    </xf>
    <xf numFmtId="43" fontId="57" fillId="0" borderId="21" xfId="1" applyFont="1" applyBorder="1" applyAlignment="1">
      <alignment horizontal="center" vertical="center"/>
    </xf>
    <xf numFmtId="43" fontId="69" fillId="0" borderId="22" xfId="1" applyFont="1" applyFill="1" applyBorder="1" applyAlignment="1">
      <alignment horizontal="center" vertical="center"/>
    </xf>
    <xf numFmtId="43" fontId="57" fillId="0" borderId="71" xfId="1" applyFont="1" applyBorder="1" applyAlignment="1">
      <alignment horizontal="center" vertical="center"/>
    </xf>
    <xf numFmtId="43" fontId="69" fillId="0" borderId="33" xfId="1" applyFont="1" applyBorder="1" applyAlignment="1">
      <alignment horizontal="center" vertical="center"/>
    </xf>
    <xf numFmtId="43" fontId="69" fillId="0" borderId="7" xfId="1" applyFont="1" applyBorder="1" applyAlignment="1">
      <alignment horizontal="center" vertical="center"/>
    </xf>
    <xf numFmtId="43" fontId="69" fillId="0" borderId="68" xfId="1" applyFont="1" applyBorder="1" applyAlignment="1">
      <alignment horizontal="center" vertical="center"/>
    </xf>
    <xf numFmtId="43" fontId="57" fillId="0" borderId="65" xfId="1" applyFont="1" applyFill="1" applyBorder="1" applyAlignment="1">
      <alignment horizontal="center" vertical="center"/>
    </xf>
    <xf numFmtId="43" fontId="57" fillId="0" borderId="37" xfId="1" applyFont="1" applyFill="1" applyBorder="1" applyAlignment="1">
      <alignment horizontal="center" vertical="center"/>
    </xf>
    <xf numFmtId="43" fontId="57" fillId="0" borderId="4" xfId="1" applyFont="1" applyFill="1" applyBorder="1" applyAlignment="1">
      <alignment horizontal="center" vertical="center"/>
    </xf>
    <xf numFmtId="43" fontId="57" fillId="0" borderId="17" xfId="1" applyFont="1" applyFill="1" applyBorder="1" applyAlignment="1">
      <alignment horizontal="center" vertical="center"/>
    </xf>
    <xf numFmtId="0" fontId="2" fillId="0" borderId="25" xfId="0" applyNumberFormat="1" applyFont="1" applyFill="1" applyBorder="1" applyAlignment="1">
      <alignment horizontal="left" vertical="center" indent="1"/>
    </xf>
    <xf numFmtId="0" fontId="7" fillId="0" borderId="25" xfId="0" applyNumberFormat="1" applyFont="1" applyFill="1" applyBorder="1" applyAlignment="1">
      <alignment vertical="center"/>
    </xf>
    <xf numFmtId="0" fontId="7" fillId="0" borderId="6" xfId="0" applyNumberFormat="1" applyFont="1" applyFill="1" applyBorder="1" applyAlignment="1">
      <alignment vertical="center"/>
    </xf>
    <xf numFmtId="0" fontId="2" fillId="0" borderId="2" xfId="0" applyNumberFormat="1" applyFont="1" applyFill="1" applyBorder="1" applyAlignment="1">
      <alignment horizontal="center" vertical="center"/>
    </xf>
    <xf numFmtId="0" fontId="2" fillId="0" borderId="65" xfId="0" applyNumberFormat="1" applyFont="1" applyFill="1" applyBorder="1" applyAlignment="1">
      <alignment horizontal="left" vertical="center" indent="1"/>
    </xf>
    <xf numFmtId="0" fontId="2" fillId="0" borderId="33" xfId="0" applyNumberFormat="1" applyFont="1" applyFill="1" applyBorder="1" applyAlignment="1">
      <alignment horizontal="center" vertical="center"/>
    </xf>
    <xf numFmtId="0" fontId="7" fillId="0" borderId="9" xfId="3" applyNumberFormat="1" applyFont="1" applyFill="1" applyBorder="1" applyAlignment="1">
      <alignment horizontal="left" vertical="center" wrapText="1"/>
    </xf>
    <xf numFmtId="0" fontId="2" fillId="0" borderId="52" xfId="0" applyNumberFormat="1" applyFont="1" applyFill="1" applyBorder="1" applyAlignment="1">
      <alignment horizontal="center" vertical="center"/>
    </xf>
    <xf numFmtId="0" fontId="2" fillId="0" borderId="24" xfId="0" applyNumberFormat="1" applyFont="1" applyFill="1" applyBorder="1" applyAlignment="1">
      <alignment horizontal="left" vertical="center" indent="1"/>
    </xf>
    <xf numFmtId="0" fontId="7" fillId="0" borderId="9" xfId="0" applyNumberFormat="1" applyFont="1" applyFill="1" applyBorder="1" applyAlignment="1">
      <alignment vertical="center"/>
    </xf>
    <xf numFmtId="0" fontId="2" fillId="0" borderId="20" xfId="0" applyNumberFormat="1" applyFont="1" applyFill="1" applyBorder="1" applyAlignment="1">
      <alignment horizontal="center" vertical="center"/>
    </xf>
    <xf numFmtId="0" fontId="2" fillId="0" borderId="22" xfId="0" applyNumberFormat="1" applyFont="1" applyFill="1" applyBorder="1" applyAlignment="1">
      <alignment horizontal="left" vertical="center" indent="1"/>
    </xf>
    <xf numFmtId="0" fontId="2" fillId="0" borderId="65" xfId="0" applyNumberFormat="1" applyFont="1" applyFill="1" applyBorder="1" applyAlignment="1">
      <alignment horizontal="left" vertical="center" wrapText="1" indent="3"/>
    </xf>
    <xf numFmtId="0" fontId="7" fillId="0" borderId="9" xfId="0" applyNumberFormat="1" applyFont="1" applyFill="1" applyBorder="1" applyAlignment="1">
      <alignment horizontal="left" vertical="center" indent="1"/>
    </xf>
    <xf numFmtId="0" fontId="59" fillId="0" borderId="9" xfId="0" applyFont="1" applyFill="1" applyBorder="1" applyAlignment="1">
      <alignment horizontal="left" vertical="center" wrapText="1" indent="1"/>
    </xf>
    <xf numFmtId="43" fontId="7" fillId="0" borderId="39" xfId="1" applyFont="1" applyFill="1" applyBorder="1" applyAlignment="1">
      <alignment horizontal="center" vertical="center"/>
    </xf>
    <xf numFmtId="49" fontId="2" fillId="0" borderId="20" xfId="0" applyNumberFormat="1" applyFont="1" applyFill="1" applyBorder="1" applyAlignment="1">
      <alignment horizontal="center" vertical="center"/>
    </xf>
    <xf numFmtId="0" fontId="7" fillId="0" borderId="32" xfId="3" applyFont="1" applyFill="1" applyBorder="1" applyAlignment="1">
      <alignment horizontal="left" vertical="center" wrapText="1"/>
    </xf>
    <xf numFmtId="0" fontId="2" fillId="0" borderId="70" xfId="0" applyFont="1" applyFill="1" applyBorder="1" applyAlignment="1">
      <alignment vertical="center"/>
    </xf>
    <xf numFmtId="0" fontId="2" fillId="0" borderId="59" xfId="0" applyFont="1" applyFill="1" applyBorder="1" applyAlignment="1">
      <alignment vertical="center"/>
    </xf>
    <xf numFmtId="0" fontId="2" fillId="0" borderId="60" xfId="0" applyFont="1" applyFill="1" applyBorder="1" applyAlignment="1">
      <alignment vertical="center"/>
    </xf>
    <xf numFmtId="0" fontId="7" fillId="0" borderId="32" xfId="0" applyFont="1" applyFill="1" applyBorder="1" applyAlignment="1">
      <alignment vertical="center"/>
    </xf>
    <xf numFmtId="0" fontId="2" fillId="0" borderId="14" xfId="0" applyFont="1" applyFill="1" applyBorder="1" applyAlignment="1">
      <alignment vertical="center"/>
    </xf>
    <xf numFmtId="0" fontId="2" fillId="0" borderId="70" xfId="0" applyFont="1" applyFill="1" applyBorder="1" applyAlignment="1">
      <alignment horizontal="left" vertical="center" wrapText="1" indent="3"/>
    </xf>
    <xf numFmtId="0" fontId="2" fillId="0" borderId="59" xfId="0" applyFont="1" applyFill="1" applyBorder="1" applyAlignment="1">
      <alignment horizontal="left" vertical="center" wrapText="1" indent="3"/>
    </xf>
    <xf numFmtId="0" fontId="7" fillId="0" borderId="60" xfId="0" applyFont="1" applyFill="1" applyBorder="1" applyAlignment="1">
      <alignment vertical="center"/>
    </xf>
    <xf numFmtId="0" fontId="8" fillId="0" borderId="71"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2" fillId="0" borderId="25" xfId="0" applyFont="1" applyFill="1" applyBorder="1" applyAlignment="1">
      <alignment vertical="center" wrapText="1"/>
    </xf>
    <xf numFmtId="49" fontId="57" fillId="0" borderId="52" xfId="0" applyNumberFormat="1" applyFont="1" applyBorder="1" applyAlignment="1">
      <alignment horizontal="center" vertical="center"/>
    </xf>
    <xf numFmtId="0" fontId="2" fillId="0" borderId="24" xfId="0" applyFont="1" applyFill="1" applyBorder="1" applyAlignment="1">
      <alignment vertical="center" wrapText="1"/>
    </xf>
    <xf numFmtId="49" fontId="57" fillId="0" borderId="33" xfId="0" applyNumberFormat="1" applyFont="1" applyBorder="1" applyAlignment="1">
      <alignment horizontal="center" vertical="center"/>
    </xf>
    <xf numFmtId="0" fontId="7" fillId="0" borderId="52" xfId="0" applyFont="1" applyFill="1" applyBorder="1" applyAlignment="1">
      <alignment horizontal="center" vertical="center" wrapText="1"/>
    </xf>
    <xf numFmtId="43" fontId="59" fillId="0" borderId="25" xfId="1" applyFont="1" applyBorder="1" applyAlignment="1">
      <alignment horizontal="center" vertical="center"/>
    </xf>
    <xf numFmtId="43" fontId="62" fillId="0" borderId="17" xfId="1" applyFont="1" applyBorder="1" applyAlignment="1">
      <alignment horizontal="center" vertical="center"/>
    </xf>
    <xf numFmtId="43" fontId="59" fillId="0" borderId="24" xfId="1" applyFont="1" applyBorder="1" applyAlignment="1">
      <alignment horizontal="center" vertical="center"/>
    </xf>
    <xf numFmtId="43" fontId="59" fillId="0" borderId="33" xfId="1" applyFont="1" applyBorder="1" applyAlignment="1">
      <alignment horizontal="center" vertical="center"/>
    </xf>
    <xf numFmtId="43" fontId="59" fillId="0" borderId="7" xfId="1" applyFont="1" applyBorder="1" applyAlignment="1">
      <alignment horizontal="center" vertical="center"/>
    </xf>
    <xf numFmtId="43" fontId="59" fillId="0" borderId="9" xfId="1" applyFont="1" applyBorder="1" applyAlignment="1">
      <alignment horizontal="center" vertical="center"/>
    </xf>
    <xf numFmtId="43" fontId="59" fillId="0" borderId="68" xfId="1" applyFont="1" applyBorder="1" applyAlignment="1">
      <alignment horizontal="center" vertical="center"/>
    </xf>
    <xf numFmtId="0" fontId="7" fillId="0" borderId="30" xfId="3" applyFont="1" applyFill="1" applyBorder="1" applyAlignment="1">
      <alignment horizontal="center" vertical="center" textRotation="90" wrapText="1"/>
    </xf>
    <xf numFmtId="0" fontId="7" fillId="0" borderId="31" xfId="3" applyFont="1" applyFill="1" applyBorder="1" applyAlignment="1">
      <alignment horizontal="center" vertical="center" textRotation="90" wrapText="1"/>
    </xf>
    <xf numFmtId="0" fontId="7" fillId="0" borderId="32" xfId="3" applyFont="1" applyFill="1" applyBorder="1" applyAlignment="1">
      <alignment horizontal="center" vertical="center" textRotation="90" wrapText="1"/>
    </xf>
    <xf numFmtId="0" fontId="13" fillId="0" borderId="32" xfId="3" applyFont="1" applyFill="1" applyBorder="1" applyAlignment="1">
      <alignment horizontal="center" vertical="center" textRotation="90" wrapText="1"/>
    </xf>
    <xf numFmtId="0" fontId="7" fillId="0" borderId="9" xfId="3" applyFont="1" applyFill="1" applyBorder="1" applyAlignment="1">
      <alignment horizontal="center" vertical="center" textRotation="90" wrapText="1"/>
    </xf>
    <xf numFmtId="0" fontId="17" fillId="0" borderId="7" xfId="3" applyFont="1" applyFill="1" applyBorder="1" applyAlignment="1">
      <alignment horizontal="center" vertical="center" textRotation="90" wrapText="1"/>
    </xf>
    <xf numFmtId="0" fontId="7" fillId="0" borderId="35" xfId="3" applyFont="1" applyFill="1" applyBorder="1" applyAlignment="1">
      <alignment horizontal="center" vertical="center" textRotation="90" wrapText="1"/>
    </xf>
    <xf numFmtId="49" fontId="57" fillId="0" borderId="19" xfId="0" applyNumberFormat="1" applyFont="1" applyBorder="1" applyAlignment="1">
      <alignment horizontal="center" vertical="center"/>
    </xf>
    <xf numFmtId="0" fontId="2" fillId="0" borderId="40" xfId="0" applyFont="1" applyFill="1" applyBorder="1" applyAlignment="1">
      <alignment vertical="center" wrapText="1"/>
    </xf>
    <xf numFmtId="49" fontId="57" fillId="0" borderId="44" xfId="0" applyNumberFormat="1" applyFont="1" applyBorder="1" applyAlignment="1">
      <alignment horizontal="center" vertical="center"/>
    </xf>
    <xf numFmtId="49" fontId="57" fillId="0" borderId="31" xfId="0" applyNumberFormat="1" applyFont="1" applyBorder="1" applyAlignment="1">
      <alignment horizontal="center" vertical="center"/>
    </xf>
    <xf numFmtId="0" fontId="7" fillId="0" borderId="8" xfId="0" applyFont="1" applyFill="1" applyBorder="1" applyAlignment="1">
      <alignment vertical="center"/>
    </xf>
    <xf numFmtId="0" fontId="57" fillId="0" borderId="34" xfId="0" applyFont="1" applyBorder="1" applyAlignment="1">
      <alignment horizontal="center" vertical="center"/>
    </xf>
    <xf numFmtId="43" fontId="62" fillId="0" borderId="70" xfId="1" applyFont="1" applyBorder="1" applyAlignment="1">
      <alignment horizontal="center" vertical="center"/>
    </xf>
    <xf numFmtId="43" fontId="57" fillId="0" borderId="65" xfId="1" applyFont="1" applyBorder="1" applyAlignment="1">
      <alignment horizontal="center" vertical="center"/>
    </xf>
    <xf numFmtId="43" fontId="69" fillId="0" borderId="65" xfId="1" applyFont="1" applyBorder="1" applyAlignment="1">
      <alignment horizontal="center" vertical="center"/>
    </xf>
    <xf numFmtId="43" fontId="62" fillId="0" borderId="59" xfId="1" applyFont="1" applyBorder="1" applyAlignment="1">
      <alignment horizontal="center" vertical="center"/>
    </xf>
    <xf numFmtId="43" fontId="57" fillId="0" borderId="25" xfId="1" applyFont="1" applyBorder="1" applyAlignment="1">
      <alignment horizontal="center" vertical="center"/>
    </xf>
    <xf numFmtId="43" fontId="69" fillId="0" borderId="25" xfId="1" applyFont="1" applyBorder="1" applyAlignment="1">
      <alignment horizontal="center" vertical="center"/>
    </xf>
    <xf numFmtId="43" fontId="62" fillId="0" borderId="60" xfId="1" applyFont="1" applyBorder="1" applyAlignment="1">
      <alignment horizontal="center" vertical="center"/>
    </xf>
    <xf numFmtId="43" fontId="57" fillId="0" borderId="24" xfId="1" applyFont="1" applyBorder="1" applyAlignment="1">
      <alignment horizontal="center" vertical="center"/>
    </xf>
    <xf numFmtId="43" fontId="69" fillId="0" borderId="24" xfId="1" applyFont="1" applyBorder="1" applyAlignment="1">
      <alignment horizontal="center" vertical="center"/>
    </xf>
    <xf numFmtId="43" fontId="59" fillId="0" borderId="32" xfId="1" applyFont="1" applyBorder="1" applyAlignment="1">
      <alignment horizontal="center" vertical="center"/>
    </xf>
    <xf numFmtId="0" fontId="2" fillId="0" borderId="70" xfId="0" applyFont="1" applyFill="1" applyBorder="1" applyAlignment="1">
      <alignment vertical="center" wrapText="1"/>
    </xf>
    <xf numFmtId="0" fontId="2" fillId="0" borderId="59" xfId="0" applyFont="1" applyFill="1" applyBorder="1" applyAlignment="1">
      <alignment vertical="center" wrapText="1"/>
    </xf>
    <xf numFmtId="0" fontId="8" fillId="0" borderId="68" xfId="3" applyFont="1" applyFill="1" applyBorder="1" applyAlignment="1">
      <alignment horizontal="center" vertical="center" wrapText="1"/>
    </xf>
    <xf numFmtId="0" fontId="8" fillId="0" borderId="77"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2" xfId="3"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0" fontId="2" fillId="0" borderId="60" xfId="0" applyFont="1" applyFill="1" applyBorder="1" applyAlignment="1">
      <alignment vertical="center" wrapText="1"/>
    </xf>
    <xf numFmtId="43" fontId="69" fillId="0" borderId="4" xfId="1" applyFont="1" applyBorder="1" applyAlignment="1">
      <alignment horizontal="center" vertical="center"/>
    </xf>
    <xf numFmtId="43" fontId="2" fillId="3" borderId="1" xfId="1" applyFont="1" applyFill="1" applyBorder="1" applyAlignment="1">
      <alignment horizontal="center" vertical="center"/>
    </xf>
    <xf numFmtId="43" fontId="2" fillId="3" borderId="4" xfId="1" applyFont="1" applyFill="1" applyBorder="1" applyAlignment="1">
      <alignment horizontal="center" vertical="center"/>
    </xf>
    <xf numFmtId="43" fontId="7" fillId="3" borderId="25" xfId="1" applyFont="1" applyFill="1" applyBorder="1" applyAlignment="1">
      <alignment horizontal="center" vertical="center"/>
    </xf>
    <xf numFmtId="43" fontId="2" fillId="3" borderId="37" xfId="1" applyFont="1" applyFill="1" applyBorder="1" applyAlignment="1">
      <alignment horizontal="center" vertical="center"/>
    </xf>
    <xf numFmtId="43" fontId="2" fillId="3" borderId="52" xfId="1" applyFont="1" applyFill="1" applyBorder="1" applyAlignment="1">
      <alignment horizontal="center" vertical="center"/>
    </xf>
    <xf numFmtId="43" fontId="2" fillId="3" borderId="17" xfId="1" applyFont="1" applyFill="1" applyBorder="1" applyAlignment="1">
      <alignment horizontal="center" vertical="center"/>
    </xf>
    <xf numFmtId="43" fontId="7" fillId="3" borderId="24" xfId="1" applyFont="1" applyFill="1" applyBorder="1" applyAlignment="1">
      <alignment horizontal="center" vertical="center"/>
    </xf>
    <xf numFmtId="43" fontId="2" fillId="3" borderId="67" xfId="1" applyFont="1" applyFill="1" applyBorder="1" applyAlignment="1">
      <alignment horizontal="center" vertical="center"/>
    </xf>
    <xf numFmtId="43" fontId="7" fillId="3" borderId="33" xfId="1" applyFont="1" applyFill="1" applyBorder="1" applyAlignment="1">
      <alignment horizontal="center" vertical="center"/>
    </xf>
    <xf numFmtId="43" fontId="7" fillId="3" borderId="7" xfId="1" applyFont="1" applyFill="1" applyBorder="1" applyAlignment="1">
      <alignment horizontal="center" vertical="center"/>
    </xf>
    <xf numFmtId="43" fontId="7" fillId="3" borderId="9" xfId="1" applyFont="1" applyFill="1" applyBorder="1" applyAlignment="1">
      <alignment horizontal="center" vertical="center"/>
    </xf>
    <xf numFmtId="43" fontId="7" fillId="3" borderId="68" xfId="1" applyFont="1" applyFill="1" applyBorder="1" applyAlignment="1">
      <alignment horizontal="center" vertical="center"/>
    </xf>
    <xf numFmtId="43" fontId="7" fillId="0" borderId="7" xfId="1" applyFont="1" applyBorder="1" applyAlignment="1">
      <alignment horizontal="center" vertical="center"/>
    </xf>
    <xf numFmtId="43" fontId="7" fillId="0" borderId="9" xfId="1" applyFont="1" applyBorder="1" applyAlignment="1">
      <alignment horizontal="center" vertical="center"/>
    </xf>
    <xf numFmtId="0" fontId="5" fillId="0" borderId="54" xfId="0" applyFont="1" applyFill="1" applyBorder="1" applyAlignment="1">
      <alignment horizontal="left" vertical="center" wrapText="1"/>
    </xf>
    <xf numFmtId="49" fontId="5" fillId="3" borderId="19" xfId="0" applyNumberFormat="1" applyFont="1" applyFill="1" applyBorder="1" applyAlignment="1">
      <alignment horizontal="center" vertical="center"/>
    </xf>
    <xf numFmtId="49" fontId="5" fillId="3" borderId="44" xfId="0" applyNumberFormat="1" applyFont="1" applyFill="1" applyBorder="1" applyAlignment="1">
      <alignment horizontal="center" vertical="center"/>
    </xf>
    <xf numFmtId="49" fontId="5" fillId="3" borderId="31" xfId="0" applyNumberFormat="1" applyFont="1" applyFill="1" applyBorder="1" applyAlignment="1">
      <alignment horizontal="center" vertical="center"/>
    </xf>
    <xf numFmtId="49" fontId="5" fillId="3" borderId="34" xfId="0" applyNumberFormat="1" applyFont="1" applyFill="1" applyBorder="1" applyAlignment="1">
      <alignment horizontal="center" vertical="center"/>
    </xf>
    <xf numFmtId="43" fontId="2" fillId="3" borderId="2" xfId="1" applyFont="1" applyFill="1" applyBorder="1" applyAlignment="1">
      <alignment horizontal="center" vertical="center"/>
    </xf>
    <xf numFmtId="43" fontId="2" fillId="3" borderId="36" xfId="1" applyFont="1" applyFill="1" applyBorder="1" applyAlignment="1">
      <alignment horizontal="center" vertical="center"/>
    </xf>
    <xf numFmtId="43" fontId="7" fillId="3" borderId="65" xfId="1" applyFont="1" applyFill="1" applyBorder="1" applyAlignment="1">
      <alignment horizontal="center" vertical="center"/>
    </xf>
    <xf numFmtId="43" fontId="2" fillId="3" borderId="66" xfId="1" applyFont="1" applyFill="1" applyBorder="1" applyAlignment="1">
      <alignment horizontal="center" vertical="center"/>
    </xf>
    <xf numFmtId="43" fontId="7" fillId="3" borderId="31" xfId="1" applyFont="1" applyFill="1" applyBorder="1" applyAlignment="1">
      <alignment horizontal="center" vertical="center"/>
    </xf>
    <xf numFmtId="43" fontId="7" fillId="3" borderId="35" xfId="1" applyFont="1" applyFill="1" applyBorder="1" applyAlignment="1">
      <alignment horizontal="center" vertical="center"/>
    </xf>
    <xf numFmtId="43" fontId="7" fillId="3" borderId="28" xfId="1" applyFont="1" applyFill="1" applyBorder="1" applyAlignment="1">
      <alignment horizontal="center" vertical="center"/>
    </xf>
    <xf numFmtId="0" fontId="8" fillId="0" borderId="35" xfId="0" applyFont="1" applyFill="1" applyBorder="1" applyAlignment="1">
      <alignment vertical="center" wrapText="1"/>
    </xf>
    <xf numFmtId="0" fontId="8" fillId="0" borderId="28"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8" fillId="0" borderId="35" xfId="3" applyFont="1" applyFill="1" applyBorder="1" applyAlignment="1">
      <alignment vertical="center" wrapText="1"/>
    </xf>
    <xf numFmtId="0" fontId="8" fillId="0" borderId="28" xfId="3" applyFont="1" applyFill="1" applyBorder="1" applyAlignment="1">
      <alignment vertical="center" wrapText="1"/>
    </xf>
    <xf numFmtId="0" fontId="5" fillId="0" borderId="4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5" fillId="0" borderId="46" xfId="0" applyFont="1" applyFill="1" applyBorder="1" applyAlignment="1">
      <alignment horizontal="left" vertical="center"/>
    </xf>
    <xf numFmtId="0" fontId="8" fillId="0" borderId="73" xfId="0" applyFont="1" applyFill="1" applyBorder="1" applyAlignment="1">
      <alignment horizontal="left" vertical="center"/>
    </xf>
    <xf numFmtId="0" fontId="8" fillId="0" borderId="8" xfId="0" applyFont="1" applyFill="1" applyBorder="1" applyAlignment="1">
      <alignment horizontal="left" vertical="center"/>
    </xf>
    <xf numFmtId="43" fontId="62" fillId="0" borderId="71" xfId="1" applyFont="1" applyFill="1" applyBorder="1" applyAlignment="1">
      <alignment horizontal="center" vertical="center"/>
    </xf>
    <xf numFmtId="43" fontId="62" fillId="0" borderId="21" xfId="1" applyFont="1" applyFill="1" applyBorder="1" applyAlignment="1">
      <alignment horizontal="center" vertical="center"/>
    </xf>
    <xf numFmtId="43" fontId="2" fillId="3" borderId="21" xfId="1" applyFont="1" applyFill="1" applyBorder="1" applyAlignment="1">
      <alignment horizontal="center" vertical="center"/>
    </xf>
    <xf numFmtId="43" fontId="62" fillId="0" borderId="75" xfId="1" applyFont="1" applyFill="1" applyBorder="1" applyAlignment="1">
      <alignment horizontal="center" vertical="center"/>
    </xf>
    <xf numFmtId="43" fontId="62" fillId="0" borderId="16" xfId="1" applyFont="1" applyFill="1" applyBorder="1" applyAlignment="1">
      <alignment horizontal="center" vertical="center"/>
    </xf>
    <xf numFmtId="43" fontId="2" fillId="3" borderId="16" xfId="1" applyFont="1" applyFill="1" applyBorder="1" applyAlignment="1">
      <alignment horizontal="center" vertical="center"/>
    </xf>
    <xf numFmtId="43" fontId="7" fillId="0" borderId="23" xfId="1" applyFont="1" applyFill="1" applyBorder="1" applyAlignment="1">
      <alignment horizontal="center" vertical="center"/>
    </xf>
    <xf numFmtId="0" fontId="8" fillId="0" borderId="74" xfId="3" applyFont="1" applyFill="1" applyBorder="1" applyAlignment="1">
      <alignment vertical="center" wrapText="1"/>
    </xf>
    <xf numFmtId="0" fontId="8" fillId="0" borderId="27" xfId="3" applyFont="1" applyFill="1" applyBorder="1" applyAlignment="1">
      <alignment vertical="center" wrapText="1"/>
    </xf>
    <xf numFmtId="0" fontId="5" fillId="0" borderId="28" xfId="0"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40" xfId="0" applyFont="1" applyFill="1" applyBorder="1" applyAlignment="1">
      <alignment horizontal="left" vertical="center"/>
    </xf>
    <xf numFmtId="49" fontId="8" fillId="3" borderId="31" xfId="0" applyNumberFormat="1" applyFont="1" applyFill="1" applyBorder="1" applyAlignment="1">
      <alignment horizontal="center" vertical="center"/>
    </xf>
    <xf numFmtId="0" fontId="8" fillId="3" borderId="8" xfId="0" applyFont="1" applyFill="1" applyBorder="1" applyAlignment="1">
      <alignment horizontal="left" vertical="center"/>
    </xf>
    <xf numFmtId="0" fontId="5" fillId="3" borderId="46" xfId="0" applyFont="1" applyFill="1" applyBorder="1" applyAlignment="1">
      <alignment horizontal="left" vertical="center"/>
    </xf>
    <xf numFmtId="43" fontId="2" fillId="3" borderId="51" xfId="1" applyFont="1" applyFill="1" applyBorder="1" applyAlignment="1">
      <alignment horizontal="center" vertical="center"/>
    </xf>
    <xf numFmtId="43" fontId="7" fillId="0" borderId="35" xfId="1" applyFont="1" applyFill="1" applyBorder="1" applyAlignment="1">
      <alignment horizontal="center" vertical="center"/>
    </xf>
    <xf numFmtId="43" fontId="59" fillId="0" borderId="17" xfId="1" applyFont="1" applyFill="1" applyBorder="1" applyAlignment="1">
      <alignment horizontal="center" vertical="center"/>
    </xf>
    <xf numFmtId="43" fontId="7" fillId="3" borderId="36" xfId="1" applyFont="1" applyFill="1" applyBorder="1" applyAlignment="1">
      <alignment horizontal="center" vertical="center"/>
    </xf>
    <xf numFmtId="43" fontId="7" fillId="3" borderId="4" xfId="1" applyFont="1" applyFill="1" applyBorder="1" applyAlignment="1">
      <alignment horizontal="center" vertical="center"/>
    </xf>
    <xf numFmtId="43" fontId="7" fillId="3" borderId="17" xfId="1" applyFont="1" applyFill="1" applyBorder="1" applyAlignment="1">
      <alignment horizontal="center" vertical="center"/>
    </xf>
    <xf numFmtId="49" fontId="2" fillId="0" borderId="19" xfId="0" applyNumberFormat="1" applyFont="1" applyBorder="1" applyAlignment="1">
      <alignment horizontal="center" vertical="center"/>
    </xf>
    <xf numFmtId="49" fontId="2" fillId="0" borderId="61" xfId="0" applyNumberFormat="1" applyFont="1" applyBorder="1" applyAlignment="1">
      <alignment horizontal="center" vertical="center"/>
    </xf>
    <xf numFmtId="0" fontId="5" fillId="0" borderId="5" xfId="0" applyFont="1" applyBorder="1" applyAlignment="1">
      <alignment horizontal="justify" vertical="center" wrapText="1"/>
    </xf>
    <xf numFmtId="49" fontId="2" fillId="0" borderId="34" xfId="0" applyNumberFormat="1" applyFont="1" applyBorder="1" applyAlignment="1">
      <alignment horizontal="center" vertical="center"/>
    </xf>
    <xf numFmtId="0" fontId="5" fillId="0" borderId="40" xfId="0" applyFont="1" applyBorder="1" applyAlignment="1">
      <alignment vertical="center"/>
    </xf>
    <xf numFmtId="0" fontId="5" fillId="0" borderId="62" xfId="0" applyFont="1" applyBorder="1" applyAlignment="1">
      <alignment vertical="center"/>
    </xf>
    <xf numFmtId="0" fontId="21" fillId="0" borderId="39"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0" xfId="0" applyFont="1" applyBorder="1" applyAlignment="1">
      <alignment horizontal="left" vertical="center" wrapText="1"/>
    </xf>
    <xf numFmtId="0" fontId="8" fillId="0" borderId="5" xfId="0" applyFont="1" applyBorder="1" applyAlignment="1">
      <alignment vertical="center" wrapText="1"/>
    </xf>
    <xf numFmtId="0" fontId="2" fillId="0" borderId="5" xfId="0" applyFont="1" applyBorder="1" applyAlignment="1">
      <alignment vertical="center" wrapText="1"/>
    </xf>
    <xf numFmtId="0" fontId="2" fillId="0" borderId="62" xfId="0" applyFont="1" applyBorder="1" applyAlignment="1">
      <alignment vertical="center" wrapText="1"/>
    </xf>
    <xf numFmtId="0" fontId="3" fillId="0" borderId="4" xfId="0" applyFont="1" applyBorder="1" applyAlignment="1"/>
    <xf numFmtId="0" fontId="3" fillId="0" borderId="25" xfId="0" applyFont="1" applyBorder="1" applyAlignment="1"/>
    <xf numFmtId="0" fontId="3" fillId="0" borderId="19" xfId="0" applyFont="1" applyBorder="1" applyAlignment="1"/>
    <xf numFmtId="0" fontId="3" fillId="0" borderId="37" xfId="0" applyFont="1" applyBorder="1" applyAlignment="1"/>
    <xf numFmtId="0" fontId="2" fillId="0" borderId="46" xfId="0" applyFont="1" applyBorder="1" applyAlignment="1">
      <alignment vertical="center" wrapText="1"/>
    </xf>
    <xf numFmtId="0" fontId="8" fillId="0" borderId="40" xfId="0" applyFont="1" applyBorder="1" applyAlignment="1">
      <alignment vertical="center" wrapText="1"/>
    </xf>
    <xf numFmtId="0" fontId="3" fillId="0" borderId="5" xfId="0" applyFont="1" applyBorder="1" applyAlignment="1"/>
    <xf numFmtId="49" fontId="57" fillId="0" borderId="2" xfId="0" applyNumberFormat="1" applyFont="1" applyFill="1" applyBorder="1" applyAlignment="1">
      <alignment horizontal="center" vertical="center"/>
    </xf>
    <xf numFmtId="0" fontId="60" fillId="0" borderId="65" xfId="0" applyFont="1" applyFill="1" applyBorder="1" applyAlignment="1">
      <alignment vertical="center"/>
    </xf>
    <xf numFmtId="0" fontId="8" fillId="0" borderId="26" xfId="0" applyFont="1" applyFill="1" applyBorder="1" applyAlignment="1">
      <alignment horizontal="center" vertical="center" wrapText="1"/>
    </xf>
    <xf numFmtId="0" fontId="60" fillId="0" borderId="65" xfId="0" applyFont="1" applyFill="1" applyBorder="1" applyAlignment="1">
      <alignment vertical="center" wrapText="1"/>
    </xf>
    <xf numFmtId="0" fontId="60" fillId="0" borderId="25" xfId="0" applyFont="1" applyFill="1" applyBorder="1" applyAlignment="1">
      <alignment vertical="center" wrapText="1"/>
    </xf>
    <xf numFmtId="43" fontId="62" fillId="0" borderId="66" xfId="1" applyFont="1" applyFill="1" applyBorder="1" applyAlignment="1">
      <alignment vertical="center"/>
    </xf>
    <xf numFmtId="43" fontId="62" fillId="0" borderId="36" xfId="1" applyFont="1" applyFill="1" applyBorder="1" applyAlignment="1">
      <alignment vertical="center"/>
    </xf>
    <xf numFmtId="43" fontId="62" fillId="0" borderId="37" xfId="1" applyFont="1" applyFill="1" applyBorder="1" applyAlignment="1">
      <alignment vertical="center"/>
    </xf>
    <xf numFmtId="43" fontId="62" fillId="0" borderId="4" xfId="1" applyFont="1" applyFill="1" applyBorder="1" applyAlignment="1">
      <alignment vertical="center"/>
    </xf>
    <xf numFmtId="49" fontId="57" fillId="0" borderId="52" xfId="0" applyNumberFormat="1" applyFont="1" applyFill="1" applyBorder="1" applyAlignment="1">
      <alignment horizontal="center" vertical="center"/>
    </xf>
    <xf numFmtId="0" fontId="60" fillId="0" borderId="24" xfId="0" applyFont="1" applyFill="1" applyBorder="1" applyAlignment="1">
      <alignment vertical="center" wrapText="1"/>
    </xf>
    <xf numFmtId="43" fontId="62" fillId="0" borderId="67" xfId="1" applyFont="1" applyFill="1" applyBorder="1" applyAlignment="1">
      <alignment vertical="center"/>
    </xf>
    <xf numFmtId="43" fontId="62" fillId="0" borderId="17" xfId="1" applyFont="1" applyFill="1" applyBorder="1" applyAlignment="1">
      <alignment vertical="center"/>
    </xf>
    <xf numFmtId="49" fontId="57" fillId="0" borderId="33" xfId="0" applyNumberFormat="1" applyFont="1" applyFill="1" applyBorder="1" applyAlignment="1">
      <alignment horizontal="center" vertical="center"/>
    </xf>
    <xf numFmtId="49" fontId="69" fillId="0" borderId="33" xfId="0" applyNumberFormat="1" applyFont="1" applyFill="1" applyBorder="1" applyAlignment="1">
      <alignment horizontal="center" vertical="center"/>
    </xf>
    <xf numFmtId="0" fontId="61" fillId="0" borderId="9" xfId="0" applyFont="1" applyFill="1" applyBorder="1" applyAlignment="1">
      <alignment vertical="center" wrapText="1"/>
    </xf>
    <xf numFmtId="43" fontId="59" fillId="0" borderId="68" xfId="1" applyFont="1" applyFill="1" applyBorder="1" applyAlignment="1">
      <alignment vertical="center"/>
    </xf>
    <xf numFmtId="43" fontId="59" fillId="0" borderId="7" xfId="1" applyFont="1" applyFill="1" applyBorder="1" applyAlignment="1">
      <alignment vertical="center"/>
    </xf>
    <xf numFmtId="43" fontId="59" fillId="0" borderId="9" xfId="1" applyFont="1" applyFill="1" applyBorder="1" applyAlignment="1">
      <alignment vertical="center"/>
    </xf>
    <xf numFmtId="0" fontId="8" fillId="0" borderId="29" xfId="0" applyFont="1" applyFill="1" applyBorder="1" applyAlignment="1">
      <alignment horizontal="center" vertical="center" wrapText="1"/>
    </xf>
    <xf numFmtId="43" fontId="62" fillId="0" borderId="2" xfId="1" applyFont="1" applyFill="1" applyBorder="1" applyAlignment="1">
      <alignment vertical="center"/>
    </xf>
    <xf numFmtId="43" fontId="62" fillId="0" borderId="1" xfId="1" applyFont="1" applyFill="1" applyBorder="1" applyAlignment="1">
      <alignment vertical="center"/>
    </xf>
    <xf numFmtId="43" fontId="62" fillId="0" borderId="52" xfId="1" applyFont="1" applyFill="1" applyBorder="1" applyAlignment="1">
      <alignment vertical="center"/>
    </xf>
    <xf numFmtId="43" fontId="59" fillId="0" borderId="33" xfId="1" applyFont="1" applyFill="1" applyBorder="1" applyAlignment="1">
      <alignment vertical="center"/>
    </xf>
    <xf numFmtId="0" fontId="60" fillId="0" borderId="24" xfId="0" applyFont="1" applyFill="1" applyBorder="1" applyAlignment="1">
      <alignment vertical="center"/>
    </xf>
    <xf numFmtId="49" fontId="57" fillId="0" borderId="77" xfId="0" applyNumberFormat="1" applyFont="1" applyFill="1" applyBorder="1" applyAlignment="1">
      <alignment horizontal="center" vertical="center"/>
    </xf>
    <xf numFmtId="0" fontId="60" fillId="0" borderId="12" xfId="0" applyFont="1" applyFill="1" applyBorder="1" applyAlignment="1">
      <alignment vertical="center"/>
    </xf>
    <xf numFmtId="0" fontId="60" fillId="0" borderId="9" xfId="0" applyFont="1" applyFill="1" applyBorder="1" applyAlignment="1">
      <alignment vertical="center"/>
    </xf>
    <xf numFmtId="43" fontId="59" fillId="0" borderId="65" xfId="1" applyFont="1" applyFill="1" applyBorder="1" applyAlignment="1">
      <alignment vertical="center"/>
    </xf>
    <xf numFmtId="43" fontId="59" fillId="0" borderId="25" xfId="1" applyFont="1" applyFill="1" applyBorder="1" applyAlignment="1">
      <alignment vertical="center"/>
    </xf>
    <xf numFmtId="43" fontId="59" fillId="0" borderId="24" xfId="1" applyFont="1" applyFill="1" applyBorder="1" applyAlignment="1">
      <alignment vertical="center"/>
    </xf>
    <xf numFmtId="43" fontId="62" fillId="0" borderId="69" xfId="1" applyFont="1" applyFill="1" applyBorder="1" applyAlignment="1">
      <alignment vertical="center"/>
    </xf>
    <xf numFmtId="43" fontId="62" fillId="0" borderId="11" xfId="1" applyFont="1" applyFill="1" applyBorder="1" applyAlignment="1">
      <alignment vertical="center"/>
    </xf>
    <xf numFmtId="43" fontId="59" fillId="0" borderId="12" xfId="1" applyFont="1" applyFill="1" applyBorder="1" applyAlignment="1">
      <alignment vertical="center"/>
    </xf>
    <xf numFmtId="0" fontId="8" fillId="0" borderId="40" xfId="0" applyFont="1" applyFill="1" applyBorder="1" applyAlignment="1">
      <alignment vertical="center" wrapText="1"/>
    </xf>
    <xf numFmtId="0" fontId="5" fillId="0" borderId="5" xfId="0" applyFont="1" applyFill="1" applyBorder="1" applyAlignment="1">
      <alignment horizontal="left" vertical="center" wrapText="1" indent="2"/>
    </xf>
    <xf numFmtId="49" fontId="2" fillId="0" borderId="61" xfId="0" applyNumberFormat="1" applyFont="1" applyFill="1" applyBorder="1" applyAlignment="1">
      <alignment horizontal="center" vertical="center"/>
    </xf>
    <xf numFmtId="0" fontId="5" fillId="0" borderId="40" xfId="0" applyFont="1" applyFill="1" applyBorder="1" applyAlignment="1">
      <alignment horizontal="left" vertical="center" wrapText="1" indent="2"/>
    </xf>
    <xf numFmtId="0" fontId="8" fillId="0" borderId="26" xfId="0" applyFont="1" applyFill="1" applyBorder="1" applyAlignment="1">
      <alignment vertical="center" wrapText="1"/>
    </xf>
    <xf numFmtId="43" fontId="2" fillId="0" borderId="70" xfId="1" applyFont="1" applyBorder="1" applyAlignment="1">
      <alignment horizontal="center" vertical="center"/>
    </xf>
    <xf numFmtId="43" fontId="2" fillId="0" borderId="59" xfId="1" applyFont="1" applyBorder="1" applyAlignment="1">
      <alignment horizontal="center" vertical="center"/>
    </xf>
    <xf numFmtId="43" fontId="2" fillId="0" borderId="25" xfId="1" applyFont="1" applyBorder="1" applyAlignment="1">
      <alignment horizontal="center" vertical="center"/>
    </xf>
    <xf numFmtId="43" fontId="2" fillId="0" borderId="60" xfId="1" applyFont="1" applyBorder="1" applyAlignment="1">
      <alignment horizontal="center" vertical="center"/>
    </xf>
    <xf numFmtId="43" fontId="7" fillId="0" borderId="70" xfId="1" applyFont="1" applyFill="1" applyBorder="1" applyAlignment="1">
      <alignment horizontal="center" vertical="center"/>
    </xf>
    <xf numFmtId="43" fontId="7" fillId="0" borderId="59" xfId="1"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46" xfId="0" applyFont="1" applyFill="1" applyBorder="1" applyAlignment="1">
      <alignment horizontal="left" vertical="center" wrapText="1"/>
    </xf>
    <xf numFmtId="43" fontId="7" fillId="0" borderId="1" xfId="1" applyFont="1" applyBorder="1" applyAlignment="1">
      <alignment horizontal="center" vertical="center"/>
    </xf>
    <xf numFmtId="43" fontId="7" fillId="0" borderId="4" xfId="1" applyFont="1" applyBorder="1" applyAlignment="1">
      <alignment horizontal="center" vertical="center"/>
    </xf>
    <xf numFmtId="49" fontId="7" fillId="0" borderId="33"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7" fillId="0" borderId="44" xfId="0" applyFont="1" applyFill="1" applyBorder="1" applyAlignment="1">
      <alignment vertical="center"/>
    </xf>
    <xf numFmtId="0" fontId="2" fillId="0" borderId="40" xfId="0" applyFont="1" applyFill="1" applyBorder="1" applyAlignment="1">
      <alignment vertical="center"/>
    </xf>
    <xf numFmtId="0" fontId="7" fillId="0" borderId="46" xfId="0" applyFont="1" applyFill="1" applyBorder="1" applyAlignment="1">
      <alignment vertical="center"/>
    </xf>
    <xf numFmtId="0" fontId="2" fillId="0" borderId="62" xfId="0" applyFont="1" applyFill="1" applyBorder="1" applyAlignment="1">
      <alignment vertical="center"/>
    </xf>
    <xf numFmtId="49" fontId="2" fillId="0" borderId="19"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9" xfId="0" applyFont="1" applyFill="1" applyBorder="1" applyAlignment="1">
      <alignment vertical="center"/>
    </xf>
    <xf numFmtId="43" fontId="62" fillId="0" borderId="66" xfId="1" applyFont="1" applyBorder="1" applyAlignment="1">
      <alignment horizontal="center" vertical="center"/>
    </xf>
    <xf numFmtId="43" fontId="62" fillId="0" borderId="36" xfId="1" applyFont="1" applyBorder="1" applyAlignment="1">
      <alignment horizontal="center" vertical="center"/>
    </xf>
    <xf numFmtId="0" fontId="2" fillId="0" borderId="25" xfId="0" applyFont="1" applyFill="1" applyBorder="1" applyAlignment="1">
      <alignment horizontal="left" vertical="center" wrapText="1" indent="1"/>
    </xf>
    <xf numFmtId="0" fontId="2" fillId="0" borderId="25" xfId="0" applyFont="1" applyFill="1" applyBorder="1" applyAlignment="1">
      <alignment horizontal="left" vertical="center" wrapText="1" indent="2"/>
    </xf>
    <xf numFmtId="164" fontId="5" fillId="0" borderId="25" xfId="1" applyNumberFormat="1" applyFont="1" applyFill="1" applyBorder="1" applyAlignment="1">
      <alignment vertical="center" wrapText="1"/>
    </xf>
    <xf numFmtId="0" fontId="2" fillId="0" borderId="6" xfId="0" applyFont="1" applyFill="1" applyBorder="1" applyAlignment="1">
      <alignment horizontal="left" vertical="center" wrapText="1" indent="1"/>
    </xf>
    <xf numFmtId="0" fontId="2" fillId="0" borderId="65" xfId="0" applyFont="1" applyFill="1" applyBorder="1" applyAlignment="1">
      <alignment horizontal="left" vertical="center" wrapText="1" indent="1"/>
    </xf>
    <xf numFmtId="0" fontId="2" fillId="0" borderId="24" xfId="0" applyFont="1" applyFill="1" applyBorder="1" applyAlignment="1">
      <alignment horizontal="left" vertical="center" wrapText="1" indent="1"/>
    </xf>
    <xf numFmtId="49" fontId="7" fillId="0" borderId="50" xfId="0" applyNumberFormat="1" applyFont="1" applyFill="1" applyBorder="1" applyAlignment="1">
      <alignment horizontal="center" vertical="center"/>
    </xf>
    <xf numFmtId="0" fontId="7" fillId="0" borderId="56" xfId="0" applyFont="1" applyFill="1" applyBorder="1" applyAlignment="1">
      <alignment vertical="center" wrapText="1"/>
    </xf>
    <xf numFmtId="49" fontId="7" fillId="0" borderId="10" xfId="0" applyNumberFormat="1" applyFont="1" applyFill="1" applyBorder="1" applyAlignment="1">
      <alignment horizontal="center" vertical="center"/>
    </xf>
    <xf numFmtId="0" fontId="7" fillId="0" borderId="6" xfId="0" applyFont="1" applyFill="1" applyBorder="1" applyAlignment="1">
      <alignment vertical="center" wrapText="1"/>
    </xf>
    <xf numFmtId="0" fontId="2" fillId="0" borderId="22" xfId="0" applyFont="1" applyFill="1" applyBorder="1" applyAlignment="1">
      <alignment horizontal="left" vertical="center" wrapText="1" indent="1"/>
    </xf>
    <xf numFmtId="0" fontId="2" fillId="0" borderId="65" xfId="0" applyFont="1" applyFill="1" applyBorder="1" applyAlignment="1">
      <alignment horizontal="left" vertical="center" wrapText="1" indent="2"/>
    </xf>
    <xf numFmtId="0" fontId="7" fillId="0" borderId="9" xfId="0" applyFont="1" applyFill="1" applyBorder="1" applyAlignment="1">
      <alignment horizontal="left" vertical="center" wrapText="1" indent="1"/>
    </xf>
    <xf numFmtId="164" fontId="5" fillId="0" borderId="65" xfId="1" applyNumberFormat="1" applyFont="1" applyFill="1" applyBorder="1" applyAlignment="1">
      <alignment vertical="center" wrapText="1"/>
    </xf>
    <xf numFmtId="164" fontId="8" fillId="0" borderId="9" xfId="1" applyNumberFormat="1" applyFont="1" applyFill="1" applyBorder="1" applyAlignment="1">
      <alignment vertical="center" wrapText="1"/>
    </xf>
    <xf numFmtId="164" fontId="5" fillId="0" borderId="24" xfId="1" applyNumberFormat="1" applyFont="1" applyFill="1" applyBorder="1" applyAlignment="1">
      <alignment vertical="center" wrapText="1"/>
    </xf>
    <xf numFmtId="0" fontId="7" fillId="0" borderId="9" xfId="0" applyFont="1" applyFill="1" applyBorder="1" applyAlignment="1">
      <alignment horizontal="left" vertical="center"/>
    </xf>
    <xf numFmtId="43" fontId="62" fillId="0" borderId="37" xfId="1" applyFont="1" applyBorder="1" applyAlignment="1">
      <alignment horizontal="center" vertical="center"/>
    </xf>
    <xf numFmtId="43" fontId="62" fillId="0" borderId="4" xfId="1" applyFont="1" applyBorder="1" applyAlignment="1">
      <alignment horizontal="center" vertical="center"/>
    </xf>
    <xf numFmtId="43" fontId="62" fillId="0" borderId="67" xfId="1" applyFont="1" applyBorder="1" applyAlignment="1">
      <alignment horizontal="center" vertical="center"/>
    </xf>
    <xf numFmtId="43" fontId="62" fillId="0" borderId="71" xfId="1" applyFont="1" applyBorder="1" applyAlignment="1">
      <alignment horizontal="center" vertical="center"/>
    </xf>
    <xf numFmtId="43" fontId="62" fillId="0" borderId="21" xfId="1" applyFont="1" applyBorder="1" applyAlignment="1">
      <alignment horizontal="center" vertical="center"/>
    </xf>
    <xf numFmtId="43" fontId="62" fillId="0" borderId="39" xfId="1" applyFont="1" applyBorder="1" applyAlignment="1">
      <alignment horizontal="center" vertical="center"/>
    </xf>
    <xf numFmtId="43" fontId="62" fillId="0" borderId="3" xfId="1" applyFont="1" applyBorder="1" applyAlignment="1">
      <alignment horizontal="center" vertical="center"/>
    </xf>
    <xf numFmtId="0" fontId="69" fillId="0" borderId="28" xfId="0" applyFont="1" applyFill="1" applyBorder="1" applyAlignment="1">
      <alignment horizontal="center" vertical="center" wrapText="1"/>
    </xf>
    <xf numFmtId="0" fontId="2" fillId="0" borderId="25" xfId="0" applyFont="1" applyFill="1" applyBorder="1" applyAlignment="1">
      <alignment vertical="center"/>
    </xf>
    <xf numFmtId="43" fontId="69" fillId="0" borderId="13" xfId="1" applyFont="1" applyFill="1" applyBorder="1" applyAlignment="1">
      <alignment vertical="center"/>
    </xf>
    <xf numFmtId="43" fontId="69" fillId="0" borderId="49" xfId="1" applyFont="1" applyFill="1" applyBorder="1" applyAlignment="1">
      <alignment vertical="center"/>
    </xf>
    <xf numFmtId="43" fontId="60" fillId="0" borderId="5" xfId="1" applyFont="1" applyBorder="1" applyAlignment="1">
      <alignment horizontal="center" vertical="center"/>
    </xf>
    <xf numFmtId="49" fontId="2" fillId="0" borderId="52" xfId="0" applyNumberFormat="1" applyFont="1" applyFill="1" applyBorder="1" applyAlignment="1">
      <alignment horizontal="center"/>
    </xf>
    <xf numFmtId="0" fontId="2" fillId="0" borderId="24" xfId="0" applyFont="1" applyFill="1" applyBorder="1" applyAlignment="1">
      <alignment vertical="center"/>
    </xf>
    <xf numFmtId="49" fontId="56" fillId="0" borderId="52" xfId="0" applyNumberFormat="1" applyFont="1" applyFill="1" applyBorder="1" applyAlignment="1">
      <alignment horizontal="center"/>
    </xf>
    <xf numFmtId="49" fontId="56" fillId="0" borderId="33" xfId="0" applyNumberFormat="1" applyFont="1" applyFill="1" applyBorder="1" applyAlignment="1">
      <alignment horizontal="center"/>
    </xf>
    <xf numFmtId="0" fontId="61" fillId="0" borderId="67" xfId="0" applyFont="1" applyFill="1" applyBorder="1" applyAlignment="1">
      <alignment horizontal="center" vertical="center" wrapText="1"/>
    </xf>
    <xf numFmtId="0" fontId="60" fillId="0" borderId="25" xfId="0" applyFont="1" applyFill="1" applyBorder="1" applyAlignment="1">
      <alignment horizontal="left" vertical="center"/>
    </xf>
    <xf numFmtId="0" fontId="60" fillId="0" borderId="25" xfId="0" applyFont="1" applyFill="1" applyBorder="1" applyAlignment="1">
      <alignment horizontal="left" vertical="center" indent="3"/>
    </xf>
    <xf numFmtId="0" fontId="60" fillId="0" borderId="65" xfId="0" applyFont="1" applyFill="1" applyBorder="1" applyAlignment="1">
      <alignment horizontal="left" vertical="center"/>
    </xf>
    <xf numFmtId="0" fontId="78" fillId="0" borderId="9" xfId="0" applyFont="1" applyFill="1" applyBorder="1" applyAlignment="1">
      <alignment vertical="center" wrapText="1"/>
    </xf>
    <xf numFmtId="49" fontId="58" fillId="0" borderId="33" xfId="0" applyNumberFormat="1" applyFont="1" applyFill="1" applyBorder="1" applyAlignment="1">
      <alignment horizontal="center"/>
    </xf>
    <xf numFmtId="0" fontId="60" fillId="0" borderId="24" xfId="0" applyFont="1" applyFill="1" applyBorder="1" applyAlignment="1">
      <alignment horizontal="left" vertical="center" indent="3"/>
    </xf>
    <xf numFmtId="0" fontId="61" fillId="0" borderId="52" xfId="0" applyFont="1" applyFill="1" applyBorder="1" applyAlignment="1">
      <alignment horizontal="center" vertical="center" wrapText="1"/>
    </xf>
    <xf numFmtId="0" fontId="61" fillId="0" borderId="24" xfId="0" applyFont="1" applyFill="1" applyBorder="1" applyAlignment="1">
      <alignment horizontal="center" vertical="center" wrapText="1"/>
    </xf>
    <xf numFmtId="43" fontId="59" fillId="0" borderId="25" xfId="1" applyFont="1" applyFill="1" applyBorder="1" applyAlignment="1">
      <alignment horizontal="center" vertical="center"/>
    </xf>
    <xf numFmtId="43" fontId="59" fillId="0" borderId="37" xfId="1" applyFont="1" applyFill="1" applyBorder="1" applyAlignment="1">
      <alignment horizontal="center" vertical="center"/>
    </xf>
    <xf numFmtId="43" fontId="59" fillId="0" borderId="4" xfId="1" applyFont="1" applyFill="1" applyBorder="1" applyAlignment="1">
      <alignment horizontal="center" vertical="center"/>
    </xf>
    <xf numFmtId="43" fontId="59" fillId="0" borderId="24" xfId="1" applyFont="1" applyFill="1" applyBorder="1" applyAlignment="1">
      <alignment horizontal="center" vertical="center"/>
    </xf>
    <xf numFmtId="43" fontId="59" fillId="0" borderId="67" xfId="1" applyFont="1" applyFill="1" applyBorder="1" applyAlignment="1">
      <alignment horizontal="center" vertical="center"/>
    </xf>
    <xf numFmtId="49" fontId="56" fillId="0" borderId="52" xfId="0" applyNumberFormat="1" applyFont="1" applyFill="1" applyBorder="1" applyAlignment="1">
      <alignment horizontal="center" vertical="center"/>
    </xf>
    <xf numFmtId="49" fontId="56" fillId="0" borderId="2" xfId="0" applyNumberFormat="1" applyFont="1" applyFill="1" applyBorder="1" applyAlignment="1">
      <alignment horizontal="center" vertical="center"/>
    </xf>
    <xf numFmtId="0" fontId="57" fillId="0" borderId="65" xfId="0" applyFont="1" applyFill="1" applyBorder="1" applyAlignment="1">
      <alignment horizontal="left" vertical="center" wrapText="1" indent="2"/>
    </xf>
    <xf numFmtId="49" fontId="56" fillId="0" borderId="33" xfId="0" applyNumberFormat="1" applyFont="1" applyFill="1" applyBorder="1" applyAlignment="1">
      <alignment horizontal="center" vertical="center"/>
    </xf>
    <xf numFmtId="0" fontId="69" fillId="0" borderId="9" xfId="0" applyFont="1" applyFill="1" applyBorder="1" applyAlignment="1">
      <alignment vertical="center" wrapText="1"/>
    </xf>
    <xf numFmtId="0" fontId="57" fillId="0" borderId="24" xfId="0" applyFont="1" applyFill="1" applyBorder="1" applyAlignment="1">
      <alignment horizontal="left" vertical="center" wrapText="1" indent="2"/>
    </xf>
    <xf numFmtId="49" fontId="56" fillId="0" borderId="20" xfId="0" applyNumberFormat="1" applyFont="1" applyFill="1" applyBorder="1" applyAlignment="1">
      <alignment horizontal="center" vertical="center"/>
    </xf>
    <xf numFmtId="0" fontId="69" fillId="0" borderId="22" xfId="0" applyFont="1" applyFill="1" applyBorder="1" applyAlignment="1">
      <alignment vertical="center" wrapText="1"/>
    </xf>
    <xf numFmtId="43" fontId="69" fillId="0" borderId="21" xfId="1" applyFont="1" applyFill="1" applyBorder="1" applyAlignment="1">
      <alignment horizontal="center" vertical="center"/>
    </xf>
    <xf numFmtId="43" fontId="62" fillId="0" borderId="22" xfId="1" applyFont="1" applyFill="1" applyBorder="1" applyAlignment="1">
      <alignment horizontal="center" vertical="center"/>
    </xf>
    <xf numFmtId="43" fontId="69" fillId="0" borderId="36" xfId="1" applyFont="1" applyFill="1" applyBorder="1" applyAlignment="1">
      <alignment horizontal="center" vertical="center"/>
    </xf>
    <xf numFmtId="43" fontId="69" fillId="0" borderId="17" xfId="1" applyFont="1" applyFill="1" applyBorder="1" applyAlignment="1">
      <alignment horizontal="center" vertical="center"/>
    </xf>
    <xf numFmtId="0" fontId="2" fillId="0" borderId="59" xfId="0" applyFont="1" applyFill="1" applyBorder="1" applyAlignment="1">
      <alignment horizontal="left" vertical="center" indent="2"/>
    </xf>
    <xf numFmtId="0" fontId="2" fillId="0" borderId="70" xfId="0" applyFont="1" applyFill="1" applyBorder="1" applyAlignment="1">
      <alignment horizontal="left" vertical="center" indent="2"/>
    </xf>
    <xf numFmtId="49" fontId="7" fillId="0" borderId="33" xfId="0" applyNumberFormat="1" applyFont="1" applyFill="1" applyBorder="1" applyAlignment="1">
      <alignment horizontal="center"/>
    </xf>
    <xf numFmtId="0" fontId="7" fillId="0" borderId="32" xfId="0" applyFont="1" applyFill="1" applyBorder="1" applyAlignment="1">
      <alignment horizontal="left" vertical="center" wrapText="1"/>
    </xf>
    <xf numFmtId="0" fontId="2" fillId="0" borderId="60" xfId="0" applyFont="1" applyFill="1" applyBorder="1" applyAlignment="1">
      <alignment horizontal="left" vertical="center" indent="2"/>
    </xf>
    <xf numFmtId="0" fontId="2" fillId="0" borderId="70" xfId="0" applyFont="1" applyFill="1" applyBorder="1" applyAlignment="1">
      <alignment horizontal="left" vertical="center" indent="1"/>
    </xf>
    <xf numFmtId="0" fontId="2" fillId="0" borderId="60" xfId="0" applyFont="1" applyFill="1" applyBorder="1" applyAlignment="1">
      <alignment horizontal="left" vertical="center" indent="1"/>
    </xf>
    <xf numFmtId="0" fontId="2" fillId="0" borderId="70" xfId="0" applyFont="1" applyFill="1" applyBorder="1" applyAlignment="1">
      <alignment horizontal="left" vertical="center" wrapText="1"/>
    </xf>
    <xf numFmtId="0" fontId="7" fillId="0" borderId="32" xfId="0" applyFont="1" applyFill="1" applyBorder="1" applyAlignment="1">
      <alignment horizontal="left" vertical="center"/>
    </xf>
    <xf numFmtId="0" fontId="2" fillId="0" borderId="60" xfId="0" applyFont="1" applyFill="1" applyBorder="1" applyAlignment="1">
      <alignment horizontal="left" vertical="center" wrapText="1"/>
    </xf>
    <xf numFmtId="0" fontId="7" fillId="0" borderId="32" xfId="0" applyFont="1" applyFill="1" applyBorder="1" applyAlignment="1">
      <alignment vertical="center" wrapText="1"/>
    </xf>
    <xf numFmtId="43" fontId="57" fillId="0" borderId="48" xfId="1" applyFont="1" applyBorder="1" applyAlignment="1">
      <alignment horizontal="center" vertical="center"/>
    </xf>
    <xf numFmtId="43" fontId="57" fillId="0" borderId="43" xfId="1" applyFont="1" applyBorder="1" applyAlignment="1">
      <alignment horizontal="center" vertical="center"/>
    </xf>
    <xf numFmtId="43" fontId="57" fillId="0" borderId="47" xfId="1" applyFont="1" applyBorder="1" applyAlignment="1">
      <alignment horizontal="center" vertical="center"/>
    </xf>
    <xf numFmtId="0" fontId="2" fillId="0" borderId="25" xfId="0" applyFont="1" applyFill="1" applyBorder="1" applyAlignment="1">
      <alignment horizontal="left" vertical="center" indent="1"/>
    </xf>
    <xf numFmtId="0" fontId="2" fillId="0" borderId="6" xfId="0" applyFont="1" applyFill="1" applyBorder="1" applyAlignment="1">
      <alignment horizontal="left" vertical="center" wrapText="1"/>
    </xf>
    <xf numFmtId="0" fontId="2" fillId="0" borderId="65" xfId="0" applyFont="1" applyFill="1" applyBorder="1" applyAlignment="1">
      <alignment horizontal="left" vertical="center" indent="1"/>
    </xf>
    <xf numFmtId="0" fontId="8" fillId="0" borderId="10" xfId="0" applyFont="1" applyBorder="1" applyAlignment="1">
      <alignment horizontal="center" vertical="center" wrapText="1"/>
    </xf>
    <xf numFmtId="43" fontId="7" fillId="2" borderId="68" xfId="1" applyFont="1" applyFill="1" applyBorder="1" applyAlignment="1">
      <alignment horizontal="center" vertical="center"/>
    </xf>
    <xf numFmtId="43" fontId="7" fillId="2" borderId="7" xfId="1" applyFont="1" applyFill="1" applyBorder="1" applyAlignment="1">
      <alignment horizontal="center" vertical="center"/>
    </xf>
    <xf numFmtId="43" fontId="7" fillId="2" borderId="9" xfId="1" applyFont="1" applyFill="1" applyBorder="1" applyAlignment="1">
      <alignment horizontal="center" vertical="center"/>
    </xf>
    <xf numFmtId="0" fontId="3" fillId="0" borderId="25" xfId="0" applyFont="1" applyFill="1" applyBorder="1" applyAlignment="1">
      <alignment horizontal="left" vertical="center" indent="2"/>
    </xf>
    <xf numFmtId="0" fontId="3" fillId="0" borderId="25" xfId="0" applyFont="1" applyFill="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Fill="1" applyBorder="1" applyAlignment="1">
      <alignment horizontal="left" vertical="center" indent="1"/>
    </xf>
    <xf numFmtId="49" fontId="3" fillId="0" borderId="2"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22" xfId="0" applyFont="1" applyFill="1" applyBorder="1" applyAlignment="1">
      <alignment vertical="center" wrapText="1"/>
    </xf>
    <xf numFmtId="0" fontId="3" fillId="0" borderId="65" xfId="0" applyFont="1" applyFill="1" applyBorder="1" applyAlignment="1">
      <alignment horizontal="left" vertical="center" indent="2"/>
    </xf>
    <xf numFmtId="49" fontId="17" fillId="0" borderId="33" xfId="0" applyNumberFormat="1" applyFont="1" applyFill="1" applyBorder="1" applyAlignment="1">
      <alignment horizontal="center" vertical="center"/>
    </xf>
    <xf numFmtId="0" fontId="17" fillId="0" borderId="9" xfId="0" applyFont="1" applyFill="1" applyBorder="1"/>
    <xf numFmtId="49" fontId="17" fillId="0" borderId="20"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0" fontId="3" fillId="0" borderId="24" xfId="0" applyFont="1" applyFill="1" applyBorder="1" applyAlignment="1">
      <alignment horizontal="left" vertical="center" indent="2"/>
    </xf>
    <xf numFmtId="0" fontId="3" fillId="0" borderId="65" xfId="0" applyFont="1" applyFill="1" applyBorder="1" applyAlignment="1">
      <alignment horizontal="left" vertical="center" wrapText="1" indent="2"/>
    </xf>
    <xf numFmtId="0" fontId="17" fillId="0" borderId="9" xfId="0" applyFont="1" applyFill="1" applyBorder="1" applyAlignment="1">
      <alignment vertical="center" wrapText="1"/>
    </xf>
    <xf numFmtId="0" fontId="3" fillId="0" borderId="24" xfId="0" applyFont="1" applyFill="1" applyBorder="1" applyAlignment="1">
      <alignment horizontal="left" vertical="center" wrapText="1" indent="2"/>
    </xf>
    <xf numFmtId="0" fontId="17" fillId="0" borderId="24" xfId="0" applyFont="1" applyFill="1" applyBorder="1" applyAlignment="1">
      <alignment vertical="center" wrapText="1"/>
    </xf>
    <xf numFmtId="0" fontId="3" fillId="0" borderId="65" xfId="0" applyFont="1" applyFill="1" applyBorder="1" applyAlignment="1">
      <alignment horizontal="left" vertical="center" wrapText="1" indent="1"/>
    </xf>
    <xf numFmtId="0" fontId="17" fillId="0" borderId="9" xfId="0" applyFont="1" applyFill="1" applyBorder="1" applyAlignment="1">
      <alignment horizontal="left" vertical="center" wrapText="1"/>
    </xf>
    <xf numFmtId="0" fontId="3" fillId="0" borderId="24" xfId="0" applyFont="1" applyFill="1" applyBorder="1" applyAlignment="1">
      <alignment horizontal="left" vertical="center" wrapText="1" indent="1"/>
    </xf>
    <xf numFmtId="0" fontId="17" fillId="0" borderId="9" xfId="0" applyFont="1" applyFill="1" applyBorder="1" applyAlignment="1">
      <alignment horizontal="left" vertical="center" wrapText="1" indent="1"/>
    </xf>
    <xf numFmtId="0" fontId="5" fillId="0" borderId="65" xfId="0" applyFont="1" applyFill="1" applyBorder="1" applyAlignment="1">
      <alignment horizontal="left" vertical="center" wrapText="1" indent="2"/>
    </xf>
    <xf numFmtId="0" fontId="5" fillId="0" borderId="24" xfId="0" applyFont="1" applyFill="1" applyBorder="1" applyAlignment="1">
      <alignment horizontal="left" vertical="center" wrapText="1" indent="2"/>
    </xf>
    <xf numFmtId="0" fontId="3" fillId="0" borderId="65" xfId="0" applyFont="1" applyFill="1" applyBorder="1" applyAlignment="1">
      <alignment horizontal="left" vertical="center" indent="1"/>
    </xf>
    <xf numFmtId="0" fontId="17" fillId="0" borderId="9" xfId="0" applyFont="1" applyFill="1" applyBorder="1" applyAlignment="1">
      <alignment vertical="center"/>
    </xf>
    <xf numFmtId="0" fontId="17" fillId="0" borderId="9" xfId="0" applyFont="1" applyFill="1" applyBorder="1" applyAlignment="1">
      <alignment horizontal="left" vertical="center"/>
    </xf>
    <xf numFmtId="49" fontId="3" fillId="0" borderId="33" xfId="0" applyNumberFormat="1" applyFont="1" applyFill="1" applyBorder="1" applyAlignment="1">
      <alignment horizontal="center" vertical="center"/>
    </xf>
    <xf numFmtId="43" fontId="69" fillId="0" borderId="21" xfId="1" applyFont="1" applyBorder="1" applyAlignment="1">
      <alignment horizontal="center" vertical="center"/>
    </xf>
    <xf numFmtId="0" fontId="3" fillId="0" borderId="59" xfId="0" applyFont="1" applyFill="1" applyBorder="1" applyAlignment="1">
      <alignment horizontal="left" vertical="center"/>
    </xf>
    <xf numFmtId="0" fontId="3" fillId="0" borderId="59" xfId="0" applyFont="1" applyFill="1" applyBorder="1" applyAlignment="1">
      <alignment vertical="center" wrapText="1"/>
    </xf>
    <xf numFmtId="0" fontId="3" fillId="0" borderId="59" xfId="0" applyFont="1" applyFill="1" applyBorder="1" applyAlignment="1">
      <alignment horizontal="left" vertical="center" indent="3"/>
    </xf>
    <xf numFmtId="49" fontId="17" fillId="0" borderId="20"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3" fillId="0" borderId="70" xfId="0" applyFont="1" applyFill="1" applyBorder="1" applyAlignment="1">
      <alignment horizontal="left" vertical="center"/>
    </xf>
    <xf numFmtId="0" fontId="25" fillId="0" borderId="32" xfId="0" applyFont="1" applyFill="1" applyBorder="1" applyAlignment="1">
      <alignment vertical="center" wrapText="1"/>
    </xf>
    <xf numFmtId="49" fontId="17" fillId="0" borderId="33" xfId="0" applyNumberFormat="1" applyFont="1" applyFill="1" applyBorder="1" applyAlignment="1">
      <alignment horizontal="center"/>
    </xf>
    <xf numFmtId="0" fontId="3" fillId="0" borderId="60" xfId="0" applyFont="1" applyFill="1" applyBorder="1" applyAlignment="1">
      <alignment horizontal="left" vertical="center" indent="3"/>
    </xf>
    <xf numFmtId="0" fontId="17" fillId="0" borderId="32" xfId="0" applyFont="1" applyFill="1" applyBorder="1" applyAlignment="1">
      <alignment vertical="center" wrapText="1"/>
    </xf>
    <xf numFmtId="43" fontId="69" fillId="0" borderId="37" xfId="1" applyFont="1" applyBorder="1" applyAlignment="1">
      <alignment horizontal="center" vertical="center"/>
    </xf>
    <xf numFmtId="0" fontId="17" fillId="0" borderId="0" xfId="0" applyFont="1" applyFill="1" applyAlignment="1">
      <alignment horizontal="left"/>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43" fontId="69" fillId="0" borderId="49" xfId="1" applyFont="1" applyBorder="1" applyAlignment="1">
      <alignment horizontal="center" vertical="center"/>
    </xf>
    <xf numFmtId="43" fontId="69" fillId="0" borderId="28" xfId="1" applyFont="1" applyBorder="1" applyAlignment="1">
      <alignment horizontal="center" vertical="center"/>
    </xf>
    <xf numFmtId="43" fontId="69" fillId="0" borderId="47" xfId="1" applyFont="1" applyBorder="1" applyAlignment="1">
      <alignment horizontal="center" vertical="center"/>
    </xf>
    <xf numFmtId="43" fontId="69" fillId="0" borderId="20" xfId="1" applyFont="1" applyBorder="1" applyAlignment="1">
      <alignment horizontal="center" vertical="center"/>
    </xf>
    <xf numFmtId="0" fontId="8" fillId="0" borderId="39" xfId="0" applyFont="1" applyBorder="1" applyAlignment="1">
      <alignment horizontal="center" vertical="center" wrapText="1"/>
    </xf>
    <xf numFmtId="0" fontId="5" fillId="2" borderId="25" xfId="0" applyFont="1" applyFill="1" applyBorder="1" applyAlignment="1">
      <alignment vertical="center"/>
    </xf>
    <xf numFmtId="0" fontId="5" fillId="2" borderId="25" xfId="0" applyFont="1" applyFill="1" applyBorder="1" applyAlignment="1"/>
    <xf numFmtId="0" fontId="8" fillId="0" borderId="49" xfId="0" applyFont="1" applyBorder="1" applyAlignment="1">
      <alignment vertical="center" wrapText="1"/>
    </xf>
    <xf numFmtId="49" fontId="5" fillId="2" borderId="2" xfId="0" applyNumberFormat="1" applyFont="1" applyFill="1" applyBorder="1" applyAlignment="1">
      <alignment horizontal="center" vertical="center"/>
    </xf>
    <xf numFmtId="0" fontId="5" fillId="2" borderId="65" xfId="0" applyFont="1" applyFill="1" applyBorder="1" applyAlignment="1"/>
    <xf numFmtId="49" fontId="8" fillId="2" borderId="33" xfId="0" applyNumberFormat="1" applyFont="1" applyFill="1" applyBorder="1" applyAlignment="1">
      <alignment horizontal="center" vertical="center"/>
    </xf>
    <xf numFmtId="0" fontId="8" fillId="2" borderId="9" xfId="0" applyFont="1" applyFill="1" applyBorder="1" applyAlignment="1">
      <alignment vertical="center"/>
    </xf>
    <xf numFmtId="49" fontId="5" fillId="2" borderId="52" xfId="0" applyNumberFormat="1" applyFont="1" applyFill="1" applyBorder="1" applyAlignment="1">
      <alignment horizontal="center" vertical="center"/>
    </xf>
    <xf numFmtId="0" fontId="5" fillId="2" borderId="24" xfId="0" applyFont="1" applyFill="1" applyBorder="1" applyAlignment="1"/>
    <xf numFmtId="49" fontId="8" fillId="2" borderId="9" xfId="0" applyNumberFormat="1" applyFont="1" applyFill="1" applyBorder="1" applyAlignment="1">
      <alignment vertical="center"/>
    </xf>
    <xf numFmtId="49" fontId="8" fillId="2" borderId="20" xfId="0" applyNumberFormat="1" applyFont="1" applyFill="1" applyBorder="1" applyAlignment="1">
      <alignment vertical="center"/>
    </xf>
    <xf numFmtId="49" fontId="8" fillId="2" borderId="22" xfId="0" applyNumberFormat="1" applyFont="1" applyFill="1" applyBorder="1" applyAlignment="1">
      <alignment vertical="center"/>
    </xf>
    <xf numFmtId="0" fontId="5" fillId="2" borderId="65" xfId="0" applyFont="1" applyFill="1" applyBorder="1" applyAlignment="1">
      <alignment vertical="center" wrapText="1"/>
    </xf>
    <xf numFmtId="43" fontId="7" fillId="2" borderId="71" xfId="1" applyFont="1" applyFill="1" applyBorder="1" applyAlignment="1">
      <alignment horizontal="center" vertical="center"/>
    </xf>
    <xf numFmtId="43" fontId="7" fillId="2" borderId="21" xfId="1" applyFont="1" applyFill="1" applyBorder="1" applyAlignment="1">
      <alignment horizontal="center" vertical="center"/>
    </xf>
    <xf numFmtId="43" fontId="7" fillId="2" borderId="22" xfId="1" applyFont="1" applyFill="1" applyBorder="1" applyAlignment="1">
      <alignment horizontal="center" vertical="center"/>
    </xf>
    <xf numFmtId="43" fontId="7" fillId="2" borderId="36" xfId="1" applyFont="1" applyFill="1" applyBorder="1" applyAlignment="1">
      <alignment horizontal="center" vertical="center"/>
    </xf>
    <xf numFmtId="43" fontId="7" fillId="2" borderId="4" xfId="1" applyFont="1" applyFill="1" applyBorder="1" applyAlignment="1">
      <alignment horizontal="center" vertical="center"/>
    </xf>
    <xf numFmtId="43" fontId="7" fillId="2" borderId="17" xfId="1" applyFont="1" applyFill="1" applyBorder="1" applyAlignment="1">
      <alignment horizontal="center" vertical="center"/>
    </xf>
    <xf numFmtId="0" fontId="56" fillId="0" borderId="25" xfId="0" applyFont="1" applyFill="1" applyBorder="1" applyAlignment="1">
      <alignment vertical="center"/>
    </xf>
    <xf numFmtId="0" fontId="56" fillId="0" borderId="25" xfId="0" applyFont="1" applyFill="1" applyBorder="1"/>
    <xf numFmtId="0" fontId="56" fillId="0" borderId="65" xfId="0" applyFont="1" applyFill="1" applyBorder="1" applyAlignment="1">
      <alignment vertical="center"/>
    </xf>
    <xf numFmtId="0" fontId="58" fillId="0" borderId="33"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68"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6" fillId="0" borderId="24" xfId="0" applyFont="1" applyFill="1" applyBorder="1"/>
    <xf numFmtId="43" fontId="81" fillId="0" borderId="37" xfId="1" applyFont="1" applyFill="1" applyBorder="1" applyAlignment="1">
      <alignment horizontal="center" vertical="center"/>
    </xf>
    <xf numFmtId="43" fontId="81" fillId="0" borderId="25" xfId="1" applyFont="1" applyFill="1" applyBorder="1" applyAlignment="1">
      <alignment horizontal="center" vertical="center"/>
    </xf>
    <xf numFmtId="0" fontId="55" fillId="2" borderId="34" xfId="0" applyFont="1" applyFill="1" applyBorder="1"/>
    <xf numFmtId="49" fontId="56" fillId="2" borderId="19" xfId="0" applyNumberFormat="1" applyFont="1" applyFill="1" applyBorder="1" applyAlignment="1">
      <alignment horizontal="center" vertical="center"/>
    </xf>
    <xf numFmtId="0" fontId="78" fillId="2" borderId="19" xfId="0" applyFont="1" applyFill="1" applyBorder="1" applyAlignment="1">
      <alignment vertical="center"/>
    </xf>
    <xf numFmtId="0" fontId="60" fillId="2" borderId="40" xfId="0" applyFont="1" applyFill="1" applyBorder="1" applyAlignment="1">
      <alignment vertical="center"/>
    </xf>
    <xf numFmtId="0" fontId="60" fillId="2" borderId="5" xfId="0" applyFont="1" applyFill="1" applyBorder="1" applyAlignment="1">
      <alignment vertical="center"/>
    </xf>
    <xf numFmtId="0" fontId="78" fillId="2" borderId="5" xfId="0" applyFont="1" applyFill="1" applyBorder="1" applyAlignment="1">
      <alignment vertical="center"/>
    </xf>
    <xf numFmtId="0" fontId="60" fillId="2" borderId="5" xfId="0" applyFont="1" applyFill="1" applyBorder="1" applyAlignment="1">
      <alignment horizontal="left" vertical="center" wrapText="1"/>
    </xf>
    <xf numFmtId="49" fontId="56" fillId="2" borderId="44" xfId="0" applyNumberFormat="1" applyFont="1" applyFill="1" applyBorder="1" applyAlignment="1">
      <alignment horizontal="center" vertical="center"/>
    </xf>
    <xf numFmtId="0" fontId="60" fillId="2" borderId="46" xfId="0" applyFont="1" applyFill="1" applyBorder="1" applyAlignment="1">
      <alignment vertical="center"/>
    </xf>
    <xf numFmtId="49" fontId="56" fillId="2" borderId="31" xfId="0" applyNumberFormat="1" applyFont="1" applyFill="1" applyBorder="1" applyAlignment="1">
      <alignment horizontal="center" vertical="center"/>
    </xf>
    <xf numFmtId="0" fontId="61" fillId="2" borderId="8" xfId="0" applyFont="1" applyFill="1" applyBorder="1" applyAlignment="1">
      <alignment vertical="center"/>
    </xf>
    <xf numFmtId="43" fontId="62" fillId="2" borderId="37" xfId="1" applyFont="1" applyFill="1" applyBorder="1" applyAlignment="1">
      <alignment horizontal="center" vertical="center"/>
    </xf>
    <xf numFmtId="43" fontId="82" fillId="2" borderId="37" xfId="1" applyFont="1" applyFill="1" applyBorder="1" applyAlignment="1">
      <alignment horizontal="center" vertical="center"/>
    </xf>
    <xf numFmtId="43" fontId="82" fillId="2" borderId="25" xfId="1" applyFont="1" applyFill="1" applyBorder="1" applyAlignment="1">
      <alignment horizontal="center" vertical="center"/>
    </xf>
    <xf numFmtId="43" fontId="62" fillId="2" borderId="67" xfId="1" applyFont="1" applyFill="1" applyBorder="1" applyAlignment="1">
      <alignment horizontal="center" vertical="center"/>
    </xf>
    <xf numFmtId="43" fontId="62" fillId="2" borderId="68" xfId="1" applyFont="1" applyFill="1" applyBorder="1" applyAlignment="1">
      <alignment horizontal="center" vertical="center"/>
    </xf>
    <xf numFmtId="43" fontId="62" fillId="2" borderId="66" xfId="1" applyFont="1" applyFill="1" applyBorder="1" applyAlignment="1">
      <alignment horizontal="center" vertical="center"/>
    </xf>
    <xf numFmtId="0" fontId="7" fillId="0" borderId="7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8" xfId="3" applyFont="1" applyFill="1" applyBorder="1" applyAlignment="1">
      <alignment horizontal="center" vertical="center" textRotation="90" wrapText="1"/>
    </xf>
    <xf numFmtId="0" fontId="7" fillId="0" borderId="8" xfId="3" applyFont="1" applyFill="1" applyBorder="1" applyAlignment="1">
      <alignment horizontal="center" vertical="center" textRotation="90" wrapText="1"/>
    </xf>
    <xf numFmtId="0" fontId="7" fillId="0" borderId="11" xfId="3" applyFont="1" applyFill="1" applyBorder="1" applyAlignment="1">
      <alignment horizontal="center" vertical="center" textRotation="90" wrapText="1"/>
    </xf>
    <xf numFmtId="0" fontId="61" fillId="0" borderId="7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1" fillId="0" borderId="69" xfId="0" applyFont="1" applyFill="1" applyBorder="1" applyAlignment="1">
      <alignment horizontal="center" vertical="center" wrapText="1"/>
    </xf>
    <xf numFmtId="49" fontId="2" fillId="0" borderId="44" xfId="0" applyNumberFormat="1" applyFont="1" applyBorder="1" applyAlignment="1">
      <alignment horizontal="center" vertical="center"/>
    </xf>
    <xf numFmtId="0" fontId="8" fillId="0" borderId="8" xfId="0" applyFont="1" applyBorder="1" applyAlignment="1">
      <alignment vertical="center" wrapText="1"/>
    </xf>
    <xf numFmtId="49" fontId="7" fillId="0" borderId="31" xfId="0" applyNumberFormat="1" applyFont="1" applyBorder="1" applyAlignment="1">
      <alignment horizontal="center" vertical="center"/>
    </xf>
    <xf numFmtId="0" fontId="21" fillId="0" borderId="10" xfId="0" applyFont="1" applyBorder="1" applyAlignment="1">
      <alignment horizontal="center" vertical="center" wrapText="1"/>
    </xf>
    <xf numFmtId="43" fontId="2" fillId="0" borderId="2" xfId="1" applyFont="1" applyBorder="1" applyAlignment="1">
      <alignment vertical="center"/>
    </xf>
    <xf numFmtId="43" fontId="2" fillId="0" borderId="36" xfId="1" applyFont="1" applyBorder="1" applyAlignment="1">
      <alignment vertical="center"/>
    </xf>
    <xf numFmtId="43" fontId="7" fillId="0" borderId="65" xfId="1" applyFont="1" applyBorder="1" applyAlignment="1">
      <alignment vertical="center"/>
    </xf>
    <xf numFmtId="43" fontId="2" fillId="0" borderId="66" xfId="1" applyFont="1" applyBorder="1" applyAlignment="1">
      <alignment vertical="center"/>
    </xf>
    <xf numFmtId="43" fontId="2" fillId="0" borderId="65" xfId="1" applyFont="1" applyBorder="1" applyAlignment="1">
      <alignment vertical="center"/>
    </xf>
    <xf numFmtId="43" fontId="2" fillId="0" borderId="1" xfId="1" applyFont="1" applyBorder="1" applyAlignment="1">
      <alignment vertical="center"/>
    </xf>
    <xf numFmtId="43" fontId="2" fillId="0" borderId="4" xfId="1" applyFont="1" applyBorder="1" applyAlignment="1">
      <alignment vertical="center"/>
    </xf>
    <xf numFmtId="43" fontId="7" fillId="0" borderId="25" xfId="1" applyFont="1" applyBorder="1" applyAlignment="1">
      <alignment vertical="center"/>
    </xf>
    <xf numFmtId="43" fontId="2" fillId="0" borderId="37" xfId="1" applyFont="1" applyBorder="1" applyAlignment="1">
      <alignment vertical="center"/>
    </xf>
    <xf numFmtId="43" fontId="2" fillId="0" borderId="25" xfId="1" applyFont="1" applyBorder="1" applyAlignment="1">
      <alignment vertical="center"/>
    </xf>
    <xf numFmtId="43" fontId="2" fillId="0" borderId="4" xfId="1" applyFont="1" applyBorder="1" applyAlignment="1">
      <alignment vertical="center" wrapText="1"/>
    </xf>
    <xf numFmtId="43" fontId="2" fillId="0" borderId="52" xfId="1" applyFont="1" applyBorder="1" applyAlignment="1">
      <alignment vertical="center"/>
    </xf>
    <xf numFmtId="43" fontId="2" fillId="0" borderId="17" xfId="1" applyFont="1" applyBorder="1" applyAlignment="1">
      <alignment vertical="center"/>
    </xf>
    <xf numFmtId="43" fontId="7" fillId="0" borderId="24" xfId="1" applyFont="1" applyBorder="1" applyAlignment="1">
      <alignment vertical="center"/>
    </xf>
    <xf numFmtId="43" fontId="2" fillId="0" borderId="67" xfId="1" applyFont="1" applyBorder="1" applyAlignment="1">
      <alignment vertical="center"/>
    </xf>
    <xf numFmtId="43" fontId="2" fillId="0" borderId="17" xfId="1" applyFont="1" applyBorder="1" applyAlignment="1">
      <alignment vertical="center" wrapText="1"/>
    </xf>
    <xf numFmtId="43" fontId="7" fillId="0" borderId="33" xfId="1" applyFont="1" applyBorder="1" applyAlignment="1">
      <alignment vertical="center"/>
    </xf>
    <xf numFmtId="43" fontId="7" fillId="0" borderId="7" xfId="1" applyFont="1" applyBorder="1" applyAlignment="1">
      <alignment vertical="center"/>
    </xf>
    <xf numFmtId="43" fontId="7" fillId="0" borderId="9" xfId="1" applyFont="1" applyBorder="1" applyAlignment="1">
      <alignment vertical="center"/>
    </xf>
    <xf numFmtId="43" fontId="7" fillId="0" borderId="68" xfId="1" applyFont="1" applyBorder="1" applyAlignment="1">
      <alignment vertical="center"/>
    </xf>
    <xf numFmtId="43" fontId="7" fillId="0" borderId="7" xfId="1" applyFont="1" applyBorder="1" applyAlignment="1">
      <alignment vertical="center" wrapText="1"/>
    </xf>
    <xf numFmtId="43" fontId="2" fillId="0" borderId="41" xfId="1" applyFont="1" applyBorder="1" applyAlignment="1">
      <alignment horizontal="center" vertical="center"/>
    </xf>
    <xf numFmtId="43" fontId="2" fillId="0" borderId="42" xfId="1" applyFont="1" applyBorder="1" applyAlignment="1">
      <alignment vertical="center"/>
    </xf>
    <xf numFmtId="43" fontId="2" fillId="0" borderId="6" xfId="1" applyFont="1" applyBorder="1" applyAlignment="1">
      <alignment vertical="center"/>
    </xf>
    <xf numFmtId="43" fontId="2" fillId="0" borderId="63" xfId="1" applyFont="1" applyBorder="1" applyAlignment="1">
      <alignment horizontal="center" vertical="center" textRotation="90"/>
    </xf>
    <xf numFmtId="43" fontId="2" fillId="0" borderId="10" xfId="1" applyFont="1" applyBorder="1" applyAlignment="1">
      <alignment horizontal="center" vertical="center" textRotation="90"/>
    </xf>
    <xf numFmtId="43" fontId="2" fillId="0" borderId="3" xfId="1" applyFont="1" applyBorder="1" applyAlignment="1">
      <alignment horizontal="center" vertical="center" textRotation="90"/>
    </xf>
    <xf numFmtId="43" fontId="2" fillId="0" borderId="42" xfId="1" applyFont="1" applyBorder="1" applyAlignment="1">
      <alignment horizontal="center" vertical="center"/>
    </xf>
    <xf numFmtId="43" fontId="2" fillId="0" borderId="63" xfId="1" applyFont="1" applyBorder="1" applyAlignment="1">
      <alignment horizontal="center" vertical="center"/>
    </xf>
    <xf numFmtId="43" fontId="2" fillId="0" borderId="10" xfId="1" applyFont="1" applyBorder="1" applyAlignment="1">
      <alignment horizontal="center" vertical="center"/>
    </xf>
    <xf numFmtId="43" fontId="2" fillId="0" borderId="3" xfId="1" applyFont="1" applyBorder="1" applyAlignment="1">
      <alignment horizontal="center" vertical="center"/>
    </xf>
    <xf numFmtId="43" fontId="2" fillId="0" borderId="6" xfId="1" applyFont="1" applyBorder="1" applyAlignment="1">
      <alignment horizontal="center" vertical="center"/>
    </xf>
    <xf numFmtId="43" fontId="2" fillId="0" borderId="65" xfId="1" applyFont="1" applyBorder="1" applyAlignment="1">
      <alignment horizontal="center" vertical="center"/>
    </xf>
    <xf numFmtId="43" fontId="5" fillId="0" borderId="66" xfId="1" applyFont="1" applyBorder="1" applyAlignment="1">
      <alignment horizontal="center" vertical="center"/>
    </xf>
    <xf numFmtId="43" fontId="5" fillId="0" borderId="37" xfId="1" applyFont="1" applyBorder="1" applyAlignment="1">
      <alignment horizontal="center" vertical="center"/>
    </xf>
    <xf numFmtId="43" fontId="5" fillId="0" borderId="25" xfId="1" applyFont="1" applyBorder="1" applyAlignment="1">
      <alignment horizontal="center" vertical="center"/>
    </xf>
    <xf numFmtId="43" fontId="5" fillId="0" borderId="39" xfId="1" applyFont="1" applyBorder="1" applyAlignment="1">
      <alignment horizontal="center" vertical="center"/>
    </xf>
    <xf numFmtId="43" fontId="5" fillId="0" borderId="3" xfId="1" applyFont="1" applyBorder="1" applyAlignment="1">
      <alignment horizontal="center" vertical="center"/>
    </xf>
    <xf numFmtId="43" fontId="5" fillId="0" borderId="6" xfId="1" applyFont="1" applyBorder="1" applyAlignment="1">
      <alignment horizontal="center" vertical="center"/>
    </xf>
    <xf numFmtId="43" fontId="5" fillId="0" borderId="65" xfId="1" applyFont="1" applyBorder="1" applyAlignment="1">
      <alignment horizontal="center" vertical="center"/>
    </xf>
    <xf numFmtId="43" fontId="7" fillId="0" borderId="36" xfId="1" applyFont="1" applyBorder="1" applyAlignment="1">
      <alignment horizontal="center" vertical="center"/>
    </xf>
    <xf numFmtId="43" fontId="7" fillId="0" borderId="65" xfId="1" applyFont="1" applyBorder="1" applyAlignment="1">
      <alignment horizontal="center" vertical="center"/>
    </xf>
    <xf numFmtId="0" fontId="7" fillId="0" borderId="3" xfId="3" applyFont="1" applyBorder="1" applyAlignment="1">
      <alignment horizontal="center" vertical="center" textRotation="90" wrapText="1"/>
    </xf>
    <xf numFmtId="0" fontId="7" fillId="0" borderId="11" xfId="3" applyFont="1" applyBorder="1" applyAlignment="1">
      <alignment horizontal="center" vertical="center" textRotation="90" wrapText="1"/>
    </xf>
    <xf numFmtId="0" fontId="8" fillId="0" borderId="3" xfId="3" applyFont="1" applyBorder="1" applyAlignment="1">
      <alignment horizontal="center" vertical="center" textRotation="90" wrapText="1"/>
    </xf>
    <xf numFmtId="0" fontId="36" fillId="0" borderId="30" xfId="3" applyFont="1" applyBorder="1" applyAlignment="1">
      <alignment horizontal="center" vertical="center" textRotation="90" wrapText="1"/>
    </xf>
    <xf numFmtId="0" fontId="0" fillId="0" borderId="0" xfId="0" applyFill="1" applyBorder="1"/>
    <xf numFmtId="0" fontId="0" fillId="0" borderId="0" xfId="0" applyFill="1" applyBorder="1" applyAlignment="1">
      <alignment horizontal="center" textRotation="90"/>
    </xf>
    <xf numFmtId="0" fontId="0" fillId="0" borderId="0" xfId="0" applyFill="1" applyBorder="1" applyAlignment="1">
      <alignment horizontal="center" vertical="center" textRotation="90"/>
    </xf>
    <xf numFmtId="0" fontId="0" fillId="0" borderId="0" xfId="0" applyFill="1" applyBorder="1" applyAlignment="1">
      <alignment vertical="center"/>
    </xf>
    <xf numFmtId="0" fontId="0" fillId="0" borderId="0" xfId="0" applyNumberFormat="1" applyFill="1" applyBorder="1" applyAlignment="1">
      <alignment horizontal="center"/>
    </xf>
    <xf numFmtId="0" fontId="83" fillId="0" borderId="0" xfId="0" applyNumberFormat="1" applyFont="1" applyFill="1" applyBorder="1" applyAlignment="1">
      <alignment horizontal="center"/>
    </xf>
    <xf numFmtId="0" fontId="0" fillId="0" borderId="0" xfId="0" applyFill="1" applyBorder="1" applyAlignment="1">
      <alignment horizontal="center"/>
    </xf>
    <xf numFmtId="0" fontId="83" fillId="0" borderId="0" xfId="0" applyFont="1" applyFill="1" applyBorder="1" applyAlignment="1">
      <alignment horizontal="center"/>
    </xf>
    <xf numFmtId="0" fontId="54" fillId="0" borderId="54" xfId="0" applyFont="1" applyBorder="1" applyAlignment="1">
      <alignment horizontal="center" vertical="center"/>
    </xf>
    <xf numFmtId="0" fontId="0" fillId="0" borderId="73" xfId="0" applyBorder="1"/>
    <xf numFmtId="0" fontId="54" fillId="4" borderId="8" xfId="0" applyFont="1" applyFill="1" applyBorder="1" applyAlignment="1">
      <alignment horizontal="left"/>
    </xf>
    <xf numFmtId="0" fontId="54" fillId="0" borderId="73" xfId="0" applyFont="1" applyBorder="1" applyAlignment="1">
      <alignment horizontal="left"/>
    </xf>
    <xf numFmtId="43" fontId="62" fillId="2" borderId="65" xfId="1" applyFont="1" applyFill="1" applyBorder="1" applyAlignment="1">
      <alignment horizontal="center" vertical="center"/>
    </xf>
    <xf numFmtId="43" fontId="62" fillId="2" borderId="25" xfId="1" applyFont="1" applyFill="1" applyBorder="1" applyAlignment="1">
      <alignment horizontal="center" vertical="center"/>
    </xf>
    <xf numFmtId="43" fontId="62" fillId="2" borderId="24" xfId="1" applyFont="1" applyFill="1" applyBorder="1" applyAlignment="1">
      <alignment horizontal="center" vertical="center"/>
    </xf>
    <xf numFmtId="43" fontId="62" fillId="2" borderId="9" xfId="1" applyFont="1" applyFill="1" applyBorder="1" applyAlignment="1">
      <alignment horizontal="center" vertical="center"/>
    </xf>
    <xf numFmtId="0" fontId="84" fillId="0" borderId="29" xfId="0" applyFont="1" applyBorder="1" applyAlignment="1">
      <alignment horizontal="center" vertical="center" wrapText="1"/>
    </xf>
    <xf numFmtId="0" fontId="84" fillId="0" borderId="26" xfId="0" applyFont="1" applyBorder="1" applyAlignment="1">
      <alignment horizontal="center" vertical="center" wrapText="1"/>
    </xf>
    <xf numFmtId="49" fontId="56" fillId="0" borderId="1" xfId="0" applyNumberFormat="1" applyFont="1" applyBorder="1" applyAlignment="1">
      <alignment horizontal="center" vertical="center"/>
    </xf>
    <xf numFmtId="0" fontId="85" fillId="0" borderId="4" xfId="0" applyFont="1" applyBorder="1" applyAlignment="1">
      <alignment vertical="center" wrapText="1"/>
    </xf>
    <xf numFmtId="0" fontId="86" fillId="0" borderId="4" xfId="0" applyFont="1" applyBorder="1" applyAlignment="1">
      <alignment horizontal="center" vertical="center"/>
    </xf>
    <xf numFmtId="0" fontId="86" fillId="0" borderId="4" xfId="0" applyFont="1" applyBorder="1" applyAlignment="1">
      <alignment vertical="center"/>
    </xf>
    <xf numFmtId="0" fontId="86" fillId="0" borderId="25" xfId="0" applyFont="1" applyBorder="1" applyAlignment="1">
      <alignment horizontal="center" vertical="center"/>
    </xf>
    <xf numFmtId="43" fontId="86" fillId="5" borderId="4" xfId="0" applyNumberFormat="1" applyFont="1" applyFill="1" applyBorder="1" applyAlignment="1">
      <alignment horizontal="center" vertical="center"/>
    </xf>
    <xf numFmtId="43" fontId="86" fillId="5" borderId="4" xfId="1" applyFont="1" applyFill="1" applyBorder="1" applyAlignment="1">
      <alignment horizontal="center" vertical="center"/>
    </xf>
    <xf numFmtId="0" fontId="84" fillId="0" borderId="4" xfId="0" applyFont="1" applyBorder="1" applyAlignment="1">
      <alignment vertical="center" wrapText="1"/>
    </xf>
    <xf numFmtId="43" fontId="87" fillId="5" borderId="4" xfId="0" applyNumberFormat="1" applyFont="1" applyFill="1" applyBorder="1" applyAlignment="1">
      <alignment horizontal="center" vertical="center"/>
    </xf>
    <xf numFmtId="0" fontId="87" fillId="0" borderId="25" xfId="0" applyFont="1" applyBorder="1" applyAlignment="1">
      <alignment horizontal="center" vertical="center"/>
    </xf>
    <xf numFmtId="43" fontId="86" fillId="6" borderId="4" xfId="0" applyNumberFormat="1" applyFont="1" applyFill="1" applyBorder="1" applyAlignment="1">
      <alignment horizontal="center" vertical="center"/>
    </xf>
    <xf numFmtId="0" fontId="88" fillId="0" borderId="4" xfId="0" applyFont="1" applyBorder="1" applyAlignment="1">
      <alignment vertical="center" wrapText="1"/>
    </xf>
    <xf numFmtId="43" fontId="87" fillId="0" borderId="25" xfId="0" applyNumberFormat="1" applyFont="1" applyBorder="1" applyAlignment="1">
      <alignment horizontal="center" vertical="center"/>
    </xf>
    <xf numFmtId="0" fontId="86" fillId="0" borderId="4" xfId="0" applyFont="1" applyBorder="1" applyAlignment="1">
      <alignment vertical="center" wrapText="1"/>
    </xf>
    <xf numFmtId="0" fontId="87" fillId="0" borderId="4" xfId="0" applyFont="1" applyBorder="1" applyAlignment="1">
      <alignment vertical="center" wrapText="1"/>
    </xf>
    <xf numFmtId="43" fontId="87" fillId="6" borderId="4" xfId="0" applyNumberFormat="1" applyFont="1" applyFill="1" applyBorder="1" applyAlignment="1">
      <alignment horizontal="center" vertical="center"/>
    </xf>
    <xf numFmtId="49" fontId="56" fillId="0" borderId="10" xfId="0" applyNumberFormat="1" applyFont="1" applyBorder="1" applyAlignment="1">
      <alignment horizontal="center" vertical="center"/>
    </xf>
    <xf numFmtId="0" fontId="88" fillId="0" borderId="3" xfId="0" applyFont="1" applyBorder="1" applyAlignment="1">
      <alignment vertical="center" wrapText="1"/>
    </xf>
    <xf numFmtId="0" fontId="87" fillId="0" borderId="3" xfId="0" applyFont="1" applyBorder="1" applyAlignment="1">
      <alignment horizontal="center" vertical="center"/>
    </xf>
    <xf numFmtId="0" fontId="87" fillId="0" borderId="6" xfId="0" applyFont="1" applyBorder="1" applyAlignment="1">
      <alignment horizontal="center" vertical="center"/>
    </xf>
    <xf numFmtId="0" fontId="89" fillId="0" borderId="0" xfId="0" applyFont="1"/>
    <xf numFmtId="0" fontId="90" fillId="0" borderId="0" xfId="0" applyFont="1" applyAlignment="1">
      <alignment vertical="center" wrapText="1"/>
    </xf>
    <xf numFmtId="0" fontId="87" fillId="0" borderId="0" xfId="0" applyFont="1" applyAlignment="1">
      <alignment horizontal="center" vertical="center"/>
    </xf>
    <xf numFmtId="0" fontId="86" fillId="0" borderId="0" xfId="0" applyFont="1" applyAlignment="1">
      <alignment horizontal="center" vertical="center"/>
    </xf>
    <xf numFmtId="0" fontId="87" fillId="0" borderId="35" xfId="0" applyFont="1" applyBorder="1" applyAlignment="1">
      <alignment horizontal="center" vertical="center"/>
    </xf>
    <xf numFmtId="0" fontId="86" fillId="0" borderId="35" xfId="0" applyFont="1" applyBorder="1" applyAlignment="1">
      <alignment horizontal="center" vertical="center"/>
    </xf>
    <xf numFmtId="0" fontId="57" fillId="0" borderId="14" xfId="0" applyFont="1" applyBorder="1" applyAlignment="1">
      <alignment vertical="center" wrapText="1"/>
    </xf>
    <xf numFmtId="0" fontId="58" fillId="0" borderId="13" xfId="0" applyFont="1" applyBorder="1" applyAlignment="1">
      <alignment horizontal="center" vertical="center" wrapText="1"/>
    </xf>
    <xf numFmtId="0" fontId="84" fillId="0" borderId="27" xfId="0" applyFont="1" applyBorder="1" applyAlignment="1">
      <alignment horizontal="center" vertical="center" wrapText="1"/>
    </xf>
    <xf numFmtId="0" fontId="86" fillId="0" borderId="25" xfId="0" applyFont="1" applyBorder="1" applyAlignment="1">
      <alignment vertical="center"/>
    </xf>
    <xf numFmtId="0" fontId="86" fillId="0" borderId="3" xfId="0" applyFont="1" applyBorder="1" applyAlignment="1">
      <alignment vertical="center"/>
    </xf>
    <xf numFmtId="0" fontId="86" fillId="0" borderId="6" xfId="0" applyFont="1" applyBorder="1" applyAlignment="1">
      <alignment vertical="center"/>
    </xf>
    <xf numFmtId="49" fontId="53" fillId="0" borderId="0" xfId="4" applyNumberFormat="1"/>
    <xf numFmtId="0" fontId="53" fillId="0" borderId="0" xfId="4"/>
    <xf numFmtId="0" fontId="91" fillId="0" borderId="0" xfId="4" applyFont="1"/>
    <xf numFmtId="0" fontId="92" fillId="0" borderId="0" xfId="4" applyFont="1"/>
    <xf numFmtId="49" fontId="57" fillId="0" borderId="50" xfId="4" applyNumberFormat="1" applyFont="1" applyBorder="1" applyAlignment="1">
      <alignment horizontal="center" wrapText="1"/>
    </xf>
    <xf numFmtId="0" fontId="61" fillId="0" borderId="51" xfId="4" applyFont="1" applyBorder="1" applyAlignment="1">
      <alignment horizontal="center" vertical="center"/>
    </xf>
    <xf numFmtId="0" fontId="8" fillId="0" borderId="51" xfId="4" applyFont="1" applyBorder="1" applyAlignment="1">
      <alignment horizontal="center" vertical="center" wrapText="1"/>
    </xf>
    <xf numFmtId="0" fontId="8" fillId="0" borderId="56" xfId="4" applyFont="1" applyBorder="1" applyAlignment="1">
      <alignment horizontal="center" vertical="center" wrapText="1"/>
    </xf>
    <xf numFmtId="0" fontId="57" fillId="0" borderId="0" xfId="4" applyFont="1"/>
    <xf numFmtId="49" fontId="57" fillId="0" borderId="1" xfId="4" applyNumberFormat="1" applyFont="1" applyBorder="1"/>
    <xf numFmtId="0" fontId="60" fillId="0" borderId="4" xfId="4" applyFont="1" applyBorder="1" applyAlignment="1">
      <alignment vertical="center"/>
    </xf>
    <xf numFmtId="43" fontId="61" fillId="6" borderId="4" xfId="1" applyFont="1" applyFill="1" applyBorder="1" applyAlignment="1">
      <alignment horizontal="center" vertical="center" wrapText="1"/>
    </xf>
    <xf numFmtId="43" fontId="61" fillId="6" borderId="25" xfId="1" applyFont="1" applyFill="1" applyBorder="1" applyAlignment="1">
      <alignment horizontal="center" vertical="center" wrapText="1"/>
    </xf>
    <xf numFmtId="0" fontId="60" fillId="0" borderId="4" xfId="4" applyFont="1" applyBorder="1" applyAlignment="1">
      <alignment horizontal="left" vertical="center" wrapText="1" indent="2"/>
    </xf>
    <xf numFmtId="0" fontId="60" fillId="0" borderId="25" xfId="4" applyFont="1" applyBorder="1" applyAlignment="1">
      <alignment vertical="center"/>
    </xf>
    <xf numFmtId="49" fontId="57" fillId="0" borderId="2" xfId="4" applyNumberFormat="1" applyFont="1" applyBorder="1"/>
    <xf numFmtId="43" fontId="60" fillId="6" borderId="4" xfId="1" applyFont="1" applyFill="1" applyBorder="1" applyAlignment="1">
      <alignment vertical="center"/>
    </xf>
    <xf numFmtId="43" fontId="60" fillId="6" borderId="25" xfId="1" applyFont="1" applyFill="1" applyBorder="1" applyAlignment="1">
      <alignment vertical="center"/>
    </xf>
    <xf numFmtId="0" fontId="60" fillId="0" borderId="4" xfId="4" applyFont="1" applyBorder="1" applyAlignment="1">
      <alignment horizontal="left" vertical="center" wrapText="1"/>
    </xf>
    <xf numFmtId="49" fontId="57" fillId="0" borderId="10" xfId="4" applyNumberFormat="1" applyFont="1" applyBorder="1"/>
    <xf numFmtId="0" fontId="61" fillId="0" borderId="3" xfId="4" applyFont="1" applyBorder="1" applyAlignment="1">
      <alignment vertical="center" wrapText="1"/>
    </xf>
    <xf numFmtId="43" fontId="60" fillId="6" borderId="3" xfId="1" applyFont="1" applyFill="1" applyBorder="1" applyAlignment="1">
      <alignment vertical="center"/>
    </xf>
    <xf numFmtId="43" fontId="60" fillId="6" borderId="6" xfId="1" applyFont="1" applyFill="1" applyBorder="1" applyAlignment="1">
      <alignment vertical="center"/>
    </xf>
    <xf numFmtId="49" fontId="57" fillId="0" borderId="0" xfId="4" applyNumberFormat="1" applyFont="1"/>
    <xf numFmtId="0" fontId="59" fillId="0" borderId="0" xfId="4" applyFont="1" applyAlignment="1">
      <alignment vertical="center" wrapText="1"/>
    </xf>
    <xf numFmtId="0" fontId="62" fillId="0" borderId="0" xfId="4" applyFont="1" applyAlignment="1">
      <alignment vertical="center"/>
    </xf>
    <xf numFmtId="49" fontId="57" fillId="0" borderId="50" xfId="4" applyNumberFormat="1" applyFont="1" applyBorder="1" applyAlignment="1">
      <alignment horizontal="center" vertical="center" wrapText="1"/>
    </xf>
    <xf numFmtId="0" fontId="59" fillId="0" borderId="51" xfId="4" applyFont="1" applyBorder="1" applyAlignment="1">
      <alignment horizontal="center" vertical="center"/>
    </xf>
    <xf numFmtId="43" fontId="8" fillId="6" borderId="4" xfId="1" applyFont="1" applyFill="1" applyBorder="1" applyAlignment="1">
      <alignment horizontal="center" vertical="center" wrapText="1"/>
    </xf>
    <xf numFmtId="43" fontId="8" fillId="6" borderId="25" xfId="1" applyFont="1" applyFill="1" applyBorder="1" applyAlignment="1">
      <alignment horizontal="center" vertical="center" wrapText="1"/>
    </xf>
    <xf numFmtId="0" fontId="5" fillId="0" borderId="4" xfId="4" applyFont="1" applyBorder="1" applyAlignment="1">
      <alignment horizontal="left" vertical="center" wrapText="1" indent="2"/>
    </xf>
    <xf numFmtId="0" fontId="62" fillId="0" borderId="4" xfId="4" applyFont="1" applyBorder="1" applyAlignment="1">
      <alignment vertical="center"/>
    </xf>
    <xf numFmtId="0" fontId="62" fillId="0" borderId="25" xfId="4" applyFont="1" applyBorder="1" applyAlignment="1">
      <alignment vertical="center"/>
    </xf>
    <xf numFmtId="0" fontId="60" fillId="0" borderId="4" xfId="4" applyFont="1" applyBorder="1" applyAlignment="1">
      <alignment horizontal="left" vertical="center" indent="2"/>
    </xf>
    <xf numFmtId="0" fontId="81" fillId="0" borderId="4" xfId="4" applyFont="1" applyBorder="1" applyAlignment="1">
      <alignment vertical="center"/>
    </xf>
    <xf numFmtId="0" fontId="81" fillId="0" borderId="25" xfId="4" applyFont="1" applyBorder="1" applyAlignment="1">
      <alignment vertical="center"/>
    </xf>
    <xf numFmtId="0" fontId="93" fillId="0" borderId="0" xfId="4" applyFont="1"/>
    <xf numFmtId="43" fontId="62" fillId="6" borderId="4" xfId="1" applyFont="1" applyFill="1" applyBorder="1" applyAlignment="1">
      <alignment vertical="center"/>
    </xf>
    <xf numFmtId="43" fontId="62" fillId="6" borderId="25" xfId="1" applyFont="1" applyFill="1" applyBorder="1" applyAlignment="1">
      <alignment vertical="center"/>
    </xf>
    <xf numFmtId="0" fontId="59" fillId="0" borderId="3" xfId="4" applyFont="1" applyBorder="1" applyAlignment="1">
      <alignment vertical="center" wrapText="1"/>
    </xf>
    <xf numFmtId="43" fontId="62" fillId="6" borderId="3" xfId="1" applyFont="1" applyFill="1" applyBorder="1" applyAlignment="1">
      <alignment vertical="center"/>
    </xf>
    <xf numFmtId="43" fontId="62" fillId="6" borderId="6" xfId="1" applyFont="1" applyFill="1" applyBorder="1" applyAlignment="1">
      <alignment vertical="center"/>
    </xf>
    <xf numFmtId="49" fontId="53" fillId="0" borderId="1" xfId="4" applyNumberFormat="1" applyBorder="1"/>
    <xf numFmtId="0" fontId="59" fillId="0" borderId="51" xfId="4" applyFont="1" applyBorder="1" applyAlignment="1">
      <alignment horizontal="center" vertical="center" wrapText="1"/>
    </xf>
    <xf numFmtId="0" fontId="59" fillId="0" borderId="56" xfId="4" applyFont="1" applyBorder="1" applyAlignment="1">
      <alignment horizontal="center" vertical="center" wrapText="1"/>
    </xf>
    <xf numFmtId="0" fontId="59" fillId="0" borderId="25" xfId="4" applyFont="1" applyBorder="1" applyAlignment="1">
      <alignment horizontal="center" vertical="center" wrapText="1"/>
    </xf>
    <xf numFmtId="0" fontId="8" fillId="0" borderId="0" xfId="0" applyFont="1" applyAlignment="1">
      <alignment horizontal="center" vertical="center"/>
    </xf>
    <xf numFmtId="0" fontId="56" fillId="0" borderId="0" xfId="0" applyFont="1"/>
    <xf numFmtId="0" fontId="94" fillId="0" borderId="0" xfId="4" applyFont="1"/>
    <xf numFmtId="43" fontId="95" fillId="0" borderId="4" xfId="1" applyFont="1" applyBorder="1"/>
    <xf numFmtId="49" fontId="5" fillId="0" borderId="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52" xfId="0" applyNumberFormat="1" applyFont="1" applyBorder="1" applyAlignment="1">
      <alignment horizontal="center" vertical="center"/>
    </xf>
    <xf numFmtId="43" fontId="95" fillId="0" borderId="17" xfId="1" applyFont="1" applyBorder="1"/>
    <xf numFmtId="49" fontId="5" fillId="0" borderId="33" xfId="0" applyNumberFormat="1" applyFont="1" applyBorder="1" applyAlignment="1">
      <alignment horizontal="center" vertical="center"/>
    </xf>
    <xf numFmtId="0" fontId="5" fillId="0" borderId="59" xfId="0" applyFont="1" applyBorder="1" applyAlignment="1">
      <alignment vertical="center"/>
    </xf>
    <xf numFmtId="43" fontId="2" fillId="0" borderId="43" xfId="1" applyFont="1" applyBorder="1" applyAlignment="1">
      <alignment vertical="center"/>
    </xf>
    <xf numFmtId="43" fontId="2" fillId="0" borderId="47" xfId="1" applyFont="1" applyBorder="1" applyAlignment="1">
      <alignment vertical="center"/>
    </xf>
    <xf numFmtId="43" fontId="95" fillId="0" borderId="50" xfId="1" applyFont="1" applyBorder="1"/>
    <xf numFmtId="43" fontId="95" fillId="0" borderId="51" xfId="1" applyFont="1" applyBorder="1"/>
    <xf numFmtId="43" fontId="7" fillId="0" borderId="56" xfId="1" applyFont="1" applyBorder="1" applyAlignment="1">
      <alignment vertical="center"/>
    </xf>
    <xf numFmtId="43" fontId="95" fillId="0" borderId="1" xfId="1" applyFont="1" applyBorder="1"/>
    <xf numFmtId="43" fontId="95" fillId="0" borderId="10" xfId="1" applyFont="1" applyBorder="1"/>
    <xf numFmtId="43" fontId="95" fillId="0" borderId="3" xfId="1" applyFont="1" applyBorder="1"/>
    <xf numFmtId="43" fontId="7" fillId="0" borderId="6" xfId="1" applyFont="1" applyBorder="1" applyAlignment="1">
      <alignment vertical="center"/>
    </xf>
    <xf numFmtId="0" fontId="8" fillId="0" borderId="35" xfId="0" applyFont="1" applyBorder="1" applyAlignment="1">
      <alignment vertical="center"/>
    </xf>
    <xf numFmtId="43" fontId="2" fillId="0" borderId="28" xfId="1" applyFont="1" applyBorder="1" applyAlignment="1">
      <alignment vertical="center"/>
    </xf>
    <xf numFmtId="49" fontId="5" fillId="0" borderId="50" xfId="0" applyNumberFormat="1" applyFont="1" applyBorder="1" applyAlignment="1">
      <alignment horizontal="center" vertical="center"/>
    </xf>
    <xf numFmtId="0" fontId="5" fillId="0" borderId="58" xfId="0" applyFont="1" applyBorder="1" applyAlignment="1">
      <alignment vertical="center" wrapText="1"/>
    </xf>
    <xf numFmtId="0" fontId="5" fillId="0" borderId="45" xfId="0" applyFont="1" applyBorder="1" applyAlignment="1">
      <alignment vertical="center"/>
    </xf>
    <xf numFmtId="43" fontId="7" fillId="0" borderId="56" xfId="1" applyFont="1" applyBorder="1"/>
    <xf numFmtId="43" fontId="2" fillId="0" borderId="57" xfId="1" applyFont="1" applyBorder="1"/>
    <xf numFmtId="43" fontId="7" fillId="0" borderId="25" xfId="1" applyFont="1" applyBorder="1"/>
    <xf numFmtId="43" fontId="2" fillId="0" borderId="43" xfId="1" applyFont="1" applyBorder="1"/>
    <xf numFmtId="43" fontId="95" fillId="0" borderId="52" xfId="1" applyFont="1" applyBorder="1"/>
    <xf numFmtId="43" fontId="7" fillId="0" borderId="24" xfId="1" applyFont="1" applyBorder="1"/>
    <xf numFmtId="43" fontId="2" fillId="0" borderId="47" xfId="1" applyFont="1" applyBorder="1"/>
    <xf numFmtId="43" fontId="7" fillId="0" borderId="33" xfId="1" applyFont="1" applyBorder="1"/>
    <xf numFmtId="43" fontId="7" fillId="0" borderId="7" xfId="1" applyFont="1" applyBorder="1"/>
    <xf numFmtId="43" fontId="7" fillId="0" borderId="9" xfId="1" applyFont="1" applyBorder="1"/>
    <xf numFmtId="43" fontId="2" fillId="0" borderId="28" xfId="1" applyFont="1" applyBorder="1"/>
    <xf numFmtId="43" fontId="7" fillId="0" borderId="28" xfId="1" applyFont="1" applyBorder="1" applyAlignment="1">
      <alignment vertical="center"/>
    </xf>
    <xf numFmtId="0" fontId="9" fillId="0" borderId="78" xfId="0" applyFont="1" applyBorder="1" applyAlignment="1">
      <alignment horizontal="left" vertical="center" wrapText="1"/>
    </xf>
    <xf numFmtId="49" fontId="8" fillId="0" borderId="18" xfId="0" applyNumberFormat="1" applyFont="1" applyBorder="1" applyAlignment="1">
      <alignment vertical="center"/>
    </xf>
    <xf numFmtId="49" fontId="8" fillId="0" borderId="0" xfId="0" applyNumberFormat="1" applyFont="1" applyBorder="1" applyAlignment="1">
      <alignment vertical="center"/>
    </xf>
    <xf numFmtId="49" fontId="8" fillId="0" borderId="49" xfId="0" applyNumberFormat="1" applyFont="1" applyBorder="1" applyAlignment="1">
      <alignment vertical="center"/>
    </xf>
    <xf numFmtId="49" fontId="8" fillId="0" borderId="76" xfId="0" applyNumberFormat="1" applyFont="1" applyBorder="1" applyAlignment="1">
      <alignment vertical="center"/>
    </xf>
    <xf numFmtId="49" fontId="8" fillId="0" borderId="74" xfId="0" applyNumberFormat="1" applyFont="1" applyBorder="1" applyAlignment="1">
      <alignment vertical="center"/>
    </xf>
    <xf numFmtId="49" fontId="8" fillId="0" borderId="27" xfId="0" applyNumberFormat="1" applyFont="1" applyBorder="1" applyAlignment="1">
      <alignment vertical="center"/>
    </xf>
    <xf numFmtId="164" fontId="61" fillId="0" borderId="10" xfId="1" applyNumberFormat="1" applyFont="1" applyFill="1" applyBorder="1" applyAlignment="1">
      <alignment horizontal="center" vertical="center" wrapText="1"/>
    </xf>
    <xf numFmtId="164" fontId="61" fillId="0" borderId="3" xfId="1" applyNumberFormat="1" applyFont="1" applyFill="1" applyBorder="1" applyAlignment="1">
      <alignment horizontal="center" vertical="center" wrapText="1"/>
    </xf>
    <xf numFmtId="164" fontId="87" fillId="5" borderId="25" xfId="1" applyNumberFormat="1" applyFont="1" applyFill="1" applyBorder="1" applyAlignment="1">
      <alignment horizontal="center" vertical="center"/>
    </xf>
    <xf numFmtId="164" fontId="87" fillId="5" borderId="24" xfId="1" applyNumberFormat="1" applyFont="1" applyFill="1" applyBorder="1" applyAlignment="1">
      <alignment horizontal="center" vertical="center"/>
    </xf>
    <xf numFmtId="43" fontId="87" fillId="5" borderId="9" xfId="1" applyFont="1" applyFill="1" applyBorder="1" applyAlignment="1">
      <alignment horizontal="center" vertical="center"/>
    </xf>
    <xf numFmtId="164" fontId="87" fillId="5" borderId="9" xfId="1" applyNumberFormat="1" applyFont="1" applyFill="1" applyBorder="1" applyAlignment="1">
      <alignment horizontal="center" vertical="center"/>
    </xf>
    <xf numFmtId="164" fontId="87" fillId="5" borderId="65" xfId="1" applyNumberFormat="1" applyFont="1" applyFill="1" applyBorder="1" applyAlignment="1">
      <alignment horizontal="center" vertical="center"/>
    </xf>
    <xf numFmtId="164" fontId="87" fillId="5" borderId="6" xfId="1" applyNumberFormat="1" applyFont="1" applyFill="1" applyBorder="1" applyAlignment="1">
      <alignment horizontal="center" vertical="center"/>
    </xf>
    <xf numFmtId="164" fontId="86" fillId="0" borderId="2" xfId="1" applyNumberFormat="1" applyFont="1" applyFill="1" applyBorder="1" applyAlignment="1">
      <alignment horizontal="center" vertical="center"/>
    </xf>
    <xf numFmtId="164" fontId="86" fillId="0" borderId="36" xfId="1" applyNumberFormat="1" applyFont="1" applyFill="1" applyBorder="1" applyAlignment="1">
      <alignment horizontal="center" vertical="center"/>
    </xf>
    <xf numFmtId="164" fontId="86" fillId="5" borderId="36" xfId="1" applyNumberFormat="1" applyFont="1" applyFill="1" applyBorder="1" applyAlignment="1">
      <alignment horizontal="center" vertical="center"/>
    </xf>
    <xf numFmtId="164" fontId="86" fillId="5" borderId="65" xfId="1" applyNumberFormat="1" applyFont="1" applyFill="1" applyBorder="1" applyAlignment="1">
      <alignment horizontal="center" vertical="center"/>
    </xf>
    <xf numFmtId="164" fontId="61" fillId="0" borderId="78" xfId="1" applyNumberFormat="1" applyFont="1" applyFill="1" applyBorder="1" applyAlignment="1">
      <alignment horizontal="center" vertical="center" wrapText="1"/>
    </xf>
    <xf numFmtId="164" fontId="86" fillId="5" borderId="70" xfId="1" applyNumberFormat="1" applyFont="1" applyFill="1" applyBorder="1" applyAlignment="1">
      <alignment horizontal="center" vertical="center"/>
    </xf>
    <xf numFmtId="43" fontId="62" fillId="0" borderId="10" xfId="1" applyFont="1" applyFill="1" applyBorder="1" applyAlignment="1">
      <alignment horizontal="center" vertical="center"/>
    </xf>
    <xf numFmtId="164" fontId="86" fillId="5" borderId="2" xfId="1" applyNumberFormat="1" applyFont="1" applyFill="1" applyBorder="1" applyAlignment="1">
      <alignment horizontal="center" vertical="center"/>
    </xf>
    <xf numFmtId="164" fontId="87" fillId="5" borderId="59" xfId="1" applyNumberFormat="1" applyFont="1" applyFill="1" applyBorder="1" applyAlignment="1">
      <alignment horizontal="center" vertical="center"/>
    </xf>
    <xf numFmtId="164" fontId="87" fillId="5" borderId="60" xfId="1" applyNumberFormat="1" applyFont="1" applyFill="1" applyBorder="1" applyAlignment="1">
      <alignment horizontal="center" vertical="center"/>
    </xf>
    <xf numFmtId="164" fontId="87" fillId="5" borderId="70" xfId="1" applyNumberFormat="1" applyFont="1" applyFill="1" applyBorder="1" applyAlignment="1">
      <alignment horizontal="center" vertical="center"/>
    </xf>
    <xf numFmtId="43" fontId="87" fillId="5" borderId="32" xfId="1" applyFont="1" applyFill="1" applyBorder="1" applyAlignment="1">
      <alignment horizontal="center" vertical="center"/>
    </xf>
    <xf numFmtId="43" fontId="59" fillId="0" borderId="70" xfId="1" applyFont="1" applyFill="1" applyBorder="1" applyAlignment="1">
      <alignment horizontal="center" vertical="center"/>
    </xf>
    <xf numFmtId="164" fontId="87" fillId="5" borderId="35" xfId="1" applyNumberFormat="1" applyFont="1" applyFill="1" applyBorder="1" applyAlignment="1">
      <alignment horizontal="center" vertical="center"/>
    </xf>
    <xf numFmtId="164" fontId="87" fillId="5" borderId="32" xfId="1" applyNumberFormat="1" applyFont="1" applyFill="1" applyBorder="1" applyAlignment="1">
      <alignment horizontal="center" vertical="center"/>
    </xf>
    <xf numFmtId="164" fontId="87" fillId="5" borderId="78" xfId="1" applyNumberFormat="1" applyFont="1" applyFill="1" applyBorder="1" applyAlignment="1">
      <alignment horizontal="center" vertical="center"/>
    </xf>
    <xf numFmtId="43" fontId="87" fillId="5" borderId="33" xfId="1" applyFont="1" applyFill="1" applyBorder="1" applyAlignment="1">
      <alignment horizontal="center" vertical="center"/>
    </xf>
    <xf numFmtId="43" fontId="87" fillId="5" borderId="7" xfId="1" applyFont="1" applyFill="1" applyBorder="1" applyAlignment="1">
      <alignment horizontal="center" vertical="center"/>
    </xf>
    <xf numFmtId="164" fontId="87" fillId="5" borderId="7" xfId="1" applyNumberFormat="1" applyFont="1" applyFill="1" applyBorder="1" applyAlignment="1">
      <alignment horizontal="center" vertical="center"/>
    </xf>
    <xf numFmtId="164" fontId="87" fillId="5" borderId="33" xfId="1" applyNumberFormat="1" applyFont="1" applyFill="1" applyBorder="1" applyAlignment="1">
      <alignment horizontal="center" vertical="center"/>
    </xf>
    <xf numFmtId="164" fontId="86" fillId="5" borderId="7" xfId="1" applyNumberFormat="1" applyFont="1" applyFill="1" applyBorder="1" applyAlignment="1">
      <alignment horizontal="center" vertical="center"/>
    </xf>
    <xf numFmtId="164" fontId="86" fillId="5" borderId="9" xfId="1" applyNumberFormat="1" applyFont="1" applyFill="1" applyBorder="1" applyAlignment="1">
      <alignment horizontal="center" vertical="center"/>
    </xf>
    <xf numFmtId="164" fontId="86" fillId="5" borderId="33" xfId="1" applyNumberFormat="1" applyFont="1" applyFill="1" applyBorder="1" applyAlignment="1">
      <alignment horizontal="center" vertical="center"/>
    </xf>
    <xf numFmtId="164" fontId="86" fillId="5" borderId="32" xfId="1" applyNumberFormat="1" applyFont="1" applyFill="1" applyBorder="1" applyAlignment="1">
      <alignment horizontal="center" vertical="center"/>
    </xf>
    <xf numFmtId="164" fontId="56" fillId="0" borderId="41" xfId="1" applyNumberFormat="1" applyFont="1" applyFill="1" applyBorder="1" applyAlignment="1">
      <alignment horizontal="center" vertical="center"/>
    </xf>
    <xf numFmtId="0" fontId="2" fillId="0" borderId="59" xfId="0" applyNumberFormat="1" applyFont="1" applyFill="1" applyBorder="1" applyAlignment="1">
      <alignment horizontal="left" vertical="center" wrapText="1" indent="3"/>
    </xf>
    <xf numFmtId="43" fontId="69" fillId="0" borderId="8" xfId="1" applyFont="1" applyBorder="1" applyAlignment="1">
      <alignment horizontal="center" vertical="center"/>
    </xf>
    <xf numFmtId="43" fontId="57" fillId="0" borderId="46" xfId="1" applyFont="1" applyBorder="1" applyAlignment="1">
      <alignment horizontal="center" vertical="center"/>
    </xf>
    <xf numFmtId="43" fontId="57" fillId="0" borderId="62" xfId="1" applyFont="1" applyBorder="1" applyAlignment="1">
      <alignment horizontal="center" vertical="center"/>
    </xf>
    <xf numFmtId="43" fontId="2" fillId="0" borderId="48" xfId="1" applyFont="1" applyBorder="1" applyAlignment="1">
      <alignment vertical="center"/>
    </xf>
    <xf numFmtId="49" fontId="8" fillId="0" borderId="8" xfId="0" applyNumberFormat="1" applyFont="1" applyBorder="1" applyAlignment="1">
      <alignment vertical="center"/>
    </xf>
    <xf numFmtId="0" fontId="5" fillId="2" borderId="24" xfId="0" applyFont="1" applyFill="1" applyBorder="1" applyAlignment="1">
      <alignment vertical="top" wrapText="1"/>
    </xf>
    <xf numFmtId="0" fontId="96" fillId="0" borderId="0" xfId="4" applyFont="1" applyAlignment="1">
      <alignment vertical="center"/>
    </xf>
    <xf numFmtId="0" fontId="97" fillId="7" borderId="4" xfId="0" applyFont="1" applyFill="1" applyBorder="1" applyAlignment="1">
      <alignment horizontal="center"/>
    </xf>
    <xf numFmtId="0" fontId="97" fillId="7" borderId="4" xfId="0" applyFont="1" applyFill="1" applyBorder="1" applyAlignment="1">
      <alignment horizontal="center" vertical="center"/>
    </xf>
    <xf numFmtId="0" fontId="98" fillId="0" borderId="4" xfId="2" applyFont="1" applyBorder="1" applyAlignment="1">
      <alignment horizontal="center" vertical="center" wrapText="1"/>
    </xf>
    <xf numFmtId="0" fontId="95" fillId="0" borderId="4" xfId="2" applyFont="1" applyBorder="1" applyAlignment="1">
      <alignment horizontal="center" vertical="center" wrapText="1"/>
    </xf>
    <xf numFmtId="0" fontId="99" fillId="0" borderId="4" xfId="4" applyFont="1" applyBorder="1" applyAlignment="1">
      <alignment horizontal="center" vertical="center"/>
    </xf>
    <xf numFmtId="0" fontId="100" fillId="0" borderId="4" xfId="2" applyFont="1" applyBorder="1" applyAlignment="1">
      <alignment horizontal="center" vertical="center" wrapText="1"/>
    </xf>
    <xf numFmtId="43" fontId="7" fillId="0" borderId="58" xfId="1" applyFont="1" applyFill="1" applyBorder="1" applyAlignment="1">
      <alignment horizontal="center" vertical="center"/>
    </xf>
    <xf numFmtId="43" fontId="7" fillId="0" borderId="60" xfId="1" applyFont="1" applyFill="1" applyBorder="1" applyAlignment="1">
      <alignment horizontal="center" vertical="center"/>
    </xf>
    <xf numFmtId="43" fontId="7" fillId="0" borderId="14" xfId="1" applyFont="1" applyFill="1" applyBorder="1" applyAlignment="1">
      <alignment horizontal="center" vertical="center"/>
    </xf>
    <xf numFmtId="43" fontId="69" fillId="0" borderId="32" xfId="1" applyFont="1" applyFill="1" applyBorder="1" applyAlignment="1">
      <alignment horizontal="center" vertical="center"/>
    </xf>
    <xf numFmtId="43" fontId="2" fillId="0" borderId="58" xfId="1" applyFont="1" applyFill="1" applyBorder="1" applyAlignment="1">
      <alignment horizontal="center" vertical="center"/>
    </xf>
    <xf numFmtId="43" fontId="2" fillId="0" borderId="12" xfId="1" applyFont="1" applyFill="1" applyBorder="1" applyAlignment="1">
      <alignment horizontal="center" vertical="center"/>
    </xf>
    <xf numFmtId="43" fontId="7" fillId="0" borderId="11" xfId="1" applyFont="1" applyFill="1" applyBorder="1" applyAlignment="1">
      <alignment horizontal="center" vertical="center"/>
    </xf>
    <xf numFmtId="0" fontId="8" fillId="0" borderId="74" xfId="0" applyFont="1" applyFill="1" applyBorder="1" applyAlignment="1">
      <alignment vertical="center"/>
    </xf>
    <xf numFmtId="0" fontId="8" fillId="0" borderId="38" xfId="0" applyFont="1" applyFill="1" applyBorder="1" applyAlignment="1">
      <alignment vertical="center"/>
    </xf>
    <xf numFmtId="43" fontId="55" fillId="0" borderId="0" xfId="0" applyNumberFormat="1" applyFont="1"/>
    <xf numFmtId="43" fontId="3" fillId="0" borderId="0" xfId="0" applyNumberFormat="1" applyFont="1" applyFill="1"/>
    <xf numFmtId="43" fontId="57" fillId="0" borderId="0" xfId="0" applyNumberFormat="1" applyFont="1"/>
    <xf numFmtId="43" fontId="55" fillId="0" borderId="0" xfId="0" applyNumberFormat="1" applyFont="1" applyBorder="1"/>
    <xf numFmtId="0" fontId="57" fillId="0" borderId="41" xfId="0" applyFont="1" applyBorder="1" applyAlignment="1">
      <alignment horizontal="right" vertical="center"/>
    </xf>
    <xf numFmtId="0" fontId="57" fillId="8" borderId="60" xfId="0" applyFont="1" applyFill="1" applyBorder="1" applyAlignment="1">
      <alignment horizontal="center" vertical="center"/>
    </xf>
    <xf numFmtId="0" fontId="57" fillId="8" borderId="45" xfId="0" applyFont="1" applyFill="1" applyBorder="1" applyAlignment="1">
      <alignment horizontal="center" vertical="center"/>
    </xf>
    <xf numFmtId="0" fontId="57" fillId="8" borderId="67" xfId="0" applyFont="1" applyFill="1" applyBorder="1" applyAlignment="1">
      <alignment horizontal="center" vertical="center"/>
    </xf>
    <xf numFmtId="0" fontId="101" fillId="0" borderId="0" xfId="0" applyFont="1" applyAlignment="1">
      <alignment horizontal="center" vertical="center"/>
    </xf>
    <xf numFmtId="0" fontId="68" fillId="2" borderId="0" xfId="0" applyFont="1" applyFill="1" applyAlignment="1">
      <alignment horizontal="center"/>
    </xf>
    <xf numFmtId="0" fontId="102" fillId="2" borderId="41" xfId="0" applyFont="1" applyFill="1" applyBorder="1" applyAlignment="1">
      <alignment horizontal="center"/>
    </xf>
    <xf numFmtId="0" fontId="103" fillId="2" borderId="0" xfId="0" applyFont="1" applyFill="1" applyAlignment="1">
      <alignment horizontal="center" vertical="center" wrapText="1"/>
    </xf>
    <xf numFmtId="0" fontId="103" fillId="2" borderId="41" xfId="0" applyFont="1" applyFill="1" applyBorder="1" applyAlignment="1">
      <alignment horizontal="center" vertical="center" wrapText="1"/>
    </xf>
    <xf numFmtId="0" fontId="104" fillId="2" borderId="41" xfId="0" applyFont="1" applyFill="1" applyBorder="1" applyAlignment="1">
      <alignment horizontal="center"/>
    </xf>
    <xf numFmtId="0" fontId="67" fillId="2" borderId="0" xfId="0" applyFont="1" applyFill="1" applyAlignment="1">
      <alignment horizontal="center"/>
    </xf>
    <xf numFmtId="0" fontId="67" fillId="2" borderId="41" xfId="0" applyFont="1" applyFill="1" applyBorder="1" applyAlignment="1">
      <alignment horizontal="center"/>
    </xf>
    <xf numFmtId="0" fontId="56" fillId="0" borderId="0" xfId="0" applyFont="1" applyAlignment="1">
      <alignment horizontal="left"/>
    </xf>
    <xf numFmtId="0" fontId="57" fillId="0" borderId="0" xfId="0" applyFont="1"/>
    <xf numFmtId="0" fontId="105" fillId="0" borderId="0" xfId="0" applyFont="1" applyAlignment="1">
      <alignment horizontal="left" vertical="center" wrapText="1"/>
    </xf>
    <xf numFmtId="0" fontId="55" fillId="0" borderId="0" xfId="0" applyFont="1" applyAlignment="1">
      <alignment horizontal="center"/>
    </xf>
    <xf numFmtId="0" fontId="61" fillId="0" borderId="0" xfId="0" applyFont="1" applyAlignment="1">
      <alignment horizontal="center" vertical="center"/>
    </xf>
    <xf numFmtId="0" fontId="61" fillId="0" borderId="0" xfId="0" applyFont="1" applyAlignment="1">
      <alignment vertical="center"/>
    </xf>
    <xf numFmtId="0" fontId="61" fillId="0" borderId="13"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13" xfId="0" applyFont="1" applyBorder="1" applyAlignment="1">
      <alignment horizontal="center" vertical="center"/>
    </xf>
    <xf numFmtId="0" fontId="61" fillId="0" borderId="81" xfId="0" applyFont="1" applyBorder="1" applyAlignment="1">
      <alignment horizontal="center" vertical="center"/>
    </xf>
    <xf numFmtId="0" fontId="61" fillId="0" borderId="76" xfId="0" applyFont="1" applyBorder="1" applyAlignment="1">
      <alignment horizontal="center" vertical="center"/>
    </xf>
    <xf numFmtId="0" fontId="61" fillId="0" borderId="82" xfId="0" applyFont="1" applyBorder="1" applyAlignment="1">
      <alignment horizontal="center" vertical="center"/>
    </xf>
    <xf numFmtId="0" fontId="61" fillId="0" borderId="31"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28" xfId="0" applyFont="1" applyBorder="1" applyAlignment="1">
      <alignment horizontal="center" vertical="center" wrapText="1"/>
    </xf>
    <xf numFmtId="164" fontId="61" fillId="0" borderId="20" xfId="1" applyNumberFormat="1" applyFont="1" applyFill="1" applyBorder="1" applyAlignment="1">
      <alignment horizontal="left" vertical="center"/>
    </xf>
    <xf numFmtId="164" fontId="61" fillId="0" borderId="21" xfId="1" applyNumberFormat="1" applyFont="1" applyFill="1" applyBorder="1" applyAlignment="1">
      <alignment horizontal="left" vertical="center"/>
    </xf>
    <xf numFmtId="164" fontId="61" fillId="0" borderId="22" xfId="1" applyNumberFormat="1" applyFont="1" applyFill="1" applyBorder="1" applyAlignment="1">
      <alignment horizontal="left" vertical="center"/>
    </xf>
    <xf numFmtId="164" fontId="55" fillId="0" borderId="0" xfId="1" applyNumberFormat="1" applyFont="1" applyFill="1" applyAlignment="1">
      <alignment horizontal="left"/>
    </xf>
    <xf numFmtId="164" fontId="61" fillId="0" borderId="0" xfId="1" applyNumberFormat="1" applyFont="1" applyFill="1" applyBorder="1" applyAlignment="1">
      <alignment horizontal="left" vertical="center"/>
    </xf>
    <xf numFmtId="164" fontId="61" fillId="0" borderId="0" xfId="1" applyNumberFormat="1" applyFont="1" applyFill="1" applyBorder="1" applyAlignment="1">
      <alignment vertical="center"/>
    </xf>
    <xf numFmtId="164" fontId="61" fillId="0" borderId="50" xfId="1" applyNumberFormat="1" applyFont="1" applyFill="1" applyBorder="1" applyAlignment="1">
      <alignment horizontal="center" vertical="center" wrapText="1"/>
    </xf>
    <xf numFmtId="164" fontId="61" fillId="0" borderId="10" xfId="1" applyNumberFormat="1" applyFont="1" applyFill="1" applyBorder="1" applyAlignment="1">
      <alignment horizontal="center" vertical="center" wrapText="1"/>
    </xf>
    <xf numFmtId="164" fontId="61" fillId="0" borderId="51" xfId="1" applyNumberFormat="1" applyFont="1" applyFill="1" applyBorder="1" applyAlignment="1">
      <alignment horizontal="center" vertical="center" wrapText="1"/>
    </xf>
    <xf numFmtId="164" fontId="61" fillId="0" borderId="3" xfId="1" applyNumberFormat="1" applyFont="1" applyFill="1" applyBorder="1" applyAlignment="1">
      <alignment horizontal="center" vertical="center" wrapText="1"/>
    </xf>
    <xf numFmtId="164" fontId="61" fillId="0" borderId="51" xfId="1" applyNumberFormat="1" applyFont="1" applyFill="1" applyBorder="1" applyAlignment="1">
      <alignment horizontal="center" vertical="center"/>
    </xf>
    <xf numFmtId="164" fontId="61" fillId="0" borderId="3" xfId="1" applyNumberFormat="1" applyFont="1" applyFill="1" applyBorder="1" applyAlignment="1">
      <alignment horizontal="center" vertical="center"/>
    </xf>
    <xf numFmtId="164" fontId="61" fillId="0" borderId="58" xfId="1" applyNumberFormat="1" applyFont="1" applyFill="1" applyBorder="1" applyAlignment="1">
      <alignment horizontal="center" vertical="center"/>
    </xf>
    <xf numFmtId="164" fontId="61" fillId="0" borderId="50" xfId="1" applyNumberFormat="1" applyFont="1" applyFill="1" applyBorder="1" applyAlignment="1">
      <alignment horizontal="center" vertical="center"/>
    </xf>
    <xf numFmtId="164" fontId="61" fillId="0" borderId="56" xfId="1" applyNumberFormat="1" applyFont="1" applyFill="1" applyBorder="1" applyAlignment="1">
      <alignment horizontal="center" vertical="center"/>
    </xf>
    <xf numFmtId="0" fontId="58" fillId="0" borderId="0" xfId="0" applyFont="1" applyFill="1" applyAlignment="1">
      <alignment horizontal="center" vertical="center"/>
    </xf>
    <xf numFmtId="0" fontId="8" fillId="0" borderId="5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54"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76" xfId="0" applyFont="1" applyBorder="1" applyAlignment="1">
      <alignment horizontal="left" vertical="center" wrapText="1"/>
    </xf>
    <xf numFmtId="0" fontId="8" fillId="0" borderId="74" xfId="0" applyFont="1" applyBorder="1" applyAlignment="1">
      <alignment horizontal="left" vertical="center" wrapText="1"/>
    </xf>
    <xf numFmtId="0" fontId="8" fillId="0" borderId="27" xfId="0" applyFont="1" applyBorder="1" applyAlignment="1">
      <alignment horizontal="left" vertical="center" wrapText="1"/>
    </xf>
    <xf numFmtId="0" fontId="5" fillId="0" borderId="0" xfId="0" applyFont="1" applyAlignment="1">
      <alignment horizontal="left"/>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13" fillId="0" borderId="0" xfId="0" applyFont="1" applyBorder="1" applyAlignment="1">
      <alignment horizontal="left" vertical="center"/>
    </xf>
    <xf numFmtId="0" fontId="12" fillId="0" borderId="50" xfId="0" applyFont="1" applyBorder="1" applyAlignment="1">
      <alignment horizontal="justify" vertical="center"/>
    </xf>
    <xf numFmtId="0" fontId="12" fillId="0" borderId="51" xfId="0" applyFont="1" applyBorder="1" applyAlignment="1">
      <alignment horizontal="justify" vertical="center"/>
    </xf>
    <xf numFmtId="0" fontId="12" fillId="0" borderId="56" xfId="0" applyFont="1" applyBorder="1" applyAlignment="1">
      <alignment horizontal="justify" vertical="center"/>
    </xf>
    <xf numFmtId="0" fontId="12" fillId="0" borderId="1" xfId="0" applyFont="1" applyBorder="1" applyAlignment="1">
      <alignment horizontal="left" vertical="center"/>
    </xf>
    <xf numFmtId="0" fontId="12" fillId="0" borderId="4" xfId="0" applyFont="1" applyBorder="1" applyAlignment="1">
      <alignment horizontal="left" vertical="center"/>
    </xf>
    <xf numFmtId="0" fontId="12" fillId="0" borderId="25" xfId="0" applyFont="1" applyBorder="1" applyAlignment="1">
      <alignment horizontal="left" vertical="center"/>
    </xf>
    <xf numFmtId="0" fontId="12" fillId="0" borderId="1" xfId="0" applyFont="1" applyBorder="1" applyAlignment="1">
      <alignment horizontal="justify" vertical="center"/>
    </xf>
    <xf numFmtId="0" fontId="12" fillId="0" borderId="4" xfId="0" applyFont="1" applyBorder="1" applyAlignment="1">
      <alignment horizontal="justify" vertical="center"/>
    </xf>
    <xf numFmtId="0" fontId="12" fillId="0" borderId="25" xfId="0" applyFont="1" applyBorder="1" applyAlignment="1">
      <alignment horizontal="justify" vertical="center"/>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25" xfId="0" applyFont="1" applyBorder="1" applyAlignment="1">
      <alignment horizontal="left" vertical="center" wrapText="1"/>
    </xf>
    <xf numFmtId="0" fontId="12" fillId="0" borderId="37"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12" fillId="0" borderId="39" xfId="0" applyFont="1" applyBorder="1" applyAlignment="1">
      <alignment horizontal="center"/>
    </xf>
    <xf numFmtId="0" fontId="12" fillId="0" borderId="3" xfId="0" applyFont="1" applyBorder="1" applyAlignment="1">
      <alignment horizontal="center"/>
    </xf>
    <xf numFmtId="0" fontId="12" fillId="0" borderId="6" xfId="0" applyFont="1" applyBorder="1" applyAlignment="1">
      <alignment horizontal="center"/>
    </xf>
    <xf numFmtId="0" fontId="2" fillId="0" borderId="64" xfId="0" applyFont="1" applyBorder="1" applyAlignment="1">
      <alignment horizontal="center" vertical="center"/>
    </xf>
    <xf numFmtId="0" fontId="2" fillId="0" borderId="51" xfId="0" applyFont="1" applyBorder="1" applyAlignment="1">
      <alignment horizontal="center" vertical="center"/>
    </xf>
    <xf numFmtId="0" fontId="2" fillId="0" borderId="56"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5" xfId="0" applyFont="1" applyBorder="1" applyAlignment="1">
      <alignment horizontal="center" vertical="center" wrapText="1"/>
    </xf>
    <xf numFmtId="0" fontId="28" fillId="0" borderId="2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 fillId="0" borderId="0" xfId="0" applyFont="1" applyFill="1" applyBorder="1"/>
    <xf numFmtId="49" fontId="5" fillId="0" borderId="0" xfId="0" applyNumberFormat="1" applyFont="1" applyFill="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xf>
    <xf numFmtId="0" fontId="61" fillId="0" borderId="23" xfId="0" applyFont="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1" fillId="0" borderId="75" xfId="0" applyFont="1" applyBorder="1" applyAlignment="1">
      <alignment horizontal="center" vertical="center" wrapText="1"/>
    </xf>
    <xf numFmtId="0" fontId="8" fillId="0" borderId="0" xfId="0" applyFont="1" applyFill="1" applyBorder="1" applyAlignment="1">
      <alignment horizontal="left" vertical="center"/>
    </xf>
    <xf numFmtId="2" fontId="5" fillId="0" borderId="0" xfId="0" applyNumberFormat="1" applyFont="1" applyFill="1"/>
    <xf numFmtId="0" fontId="8" fillId="0" borderId="1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5" fillId="0" borderId="0" xfId="0" applyFont="1" applyFill="1" applyBorder="1" applyAlignment="1">
      <alignment horizontal="center"/>
    </xf>
    <xf numFmtId="0" fontId="8" fillId="0" borderId="44" xfId="0" applyNumberFormat="1" applyFont="1" applyFill="1" applyBorder="1" applyAlignment="1">
      <alignment horizontal="left" vertical="center"/>
    </xf>
    <xf numFmtId="0" fontId="8" fillId="0" borderId="45" xfId="0" applyNumberFormat="1" applyFont="1" applyFill="1" applyBorder="1" applyAlignment="1">
      <alignment horizontal="left" vertical="center"/>
    </xf>
    <xf numFmtId="0" fontId="8" fillId="0" borderId="13"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1"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61" fillId="0" borderId="53" xfId="0" applyFont="1" applyBorder="1" applyAlignment="1">
      <alignment horizontal="center" vertical="center"/>
    </xf>
    <xf numFmtId="0" fontId="61" fillId="0" borderId="61" xfId="0" applyFont="1" applyBorder="1" applyAlignment="1">
      <alignment horizontal="center" vertical="center"/>
    </xf>
    <xf numFmtId="49" fontId="58" fillId="0" borderId="54" xfId="0" applyNumberFormat="1" applyFont="1" applyBorder="1" applyAlignment="1">
      <alignment horizontal="center" vertical="center" wrapText="1"/>
    </xf>
    <xf numFmtId="49" fontId="58" fillId="0" borderId="62" xfId="0" applyNumberFormat="1" applyFont="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8" fillId="0" borderId="1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xf>
    <xf numFmtId="0" fontId="7" fillId="0" borderId="35" xfId="3" applyFont="1" applyBorder="1" applyAlignment="1">
      <alignment horizontal="center" wrapText="1"/>
    </xf>
    <xf numFmtId="0" fontId="7" fillId="0" borderId="28" xfId="3" applyFont="1" applyBorder="1" applyAlignment="1">
      <alignment horizontal="center" wrapText="1"/>
    </xf>
    <xf numFmtId="0" fontId="7" fillId="0" borderId="13" xfId="3" applyFont="1" applyFill="1" applyBorder="1" applyAlignment="1">
      <alignment horizontal="center" vertical="center" textRotation="90" wrapText="1"/>
    </xf>
    <xf numFmtId="0" fontId="7" fillId="0" borderId="29" xfId="3" applyFont="1" applyFill="1" applyBorder="1" applyAlignment="1">
      <alignment horizontal="center" vertical="center" textRotation="90" wrapText="1"/>
    </xf>
    <xf numFmtId="0" fontId="37" fillId="0" borderId="31" xfId="3" applyFont="1" applyBorder="1" applyAlignment="1">
      <alignment horizontal="center" vertical="center" wrapText="1"/>
    </xf>
    <xf numFmtId="0" fontId="37" fillId="0" borderId="35" xfId="3" applyFont="1" applyBorder="1" applyAlignment="1">
      <alignment horizontal="center" vertical="center" wrapText="1"/>
    </xf>
    <xf numFmtId="0" fontId="37" fillId="0" borderId="28" xfId="3" applyFont="1" applyBorder="1" applyAlignment="1">
      <alignment horizontal="center" vertical="center" wrapText="1"/>
    </xf>
    <xf numFmtId="0" fontId="7" fillId="0" borderId="58" xfId="3" applyFont="1" applyBorder="1" applyAlignment="1">
      <alignment horizontal="center" vertical="center" textRotation="90" wrapText="1"/>
    </xf>
    <xf numFmtId="0" fontId="7" fillId="0" borderId="3" xfId="3" applyFont="1" applyBorder="1" applyAlignment="1">
      <alignment horizontal="center" vertical="center" textRotation="90" wrapText="1"/>
    </xf>
    <xf numFmtId="0" fontId="5" fillId="0" borderId="0" xfId="0" applyFont="1" applyFill="1"/>
    <xf numFmtId="0" fontId="60" fillId="0" borderId="0" xfId="0" applyFont="1" applyBorder="1" applyAlignment="1">
      <alignment horizontal="left" vertical="center"/>
    </xf>
    <xf numFmtId="0" fontId="60" fillId="0" borderId="0" xfId="0" applyFont="1" applyBorder="1" applyAlignment="1">
      <alignment horizontal="left" vertical="center" wrapText="1"/>
    </xf>
    <xf numFmtId="49" fontId="8" fillId="0" borderId="76"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61" fillId="0" borderId="53"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57" xfId="0" applyFont="1" applyBorder="1" applyAlignment="1">
      <alignment horizontal="center" vertical="center" wrapText="1"/>
    </xf>
    <xf numFmtId="0" fontId="60" fillId="0" borderId="0" xfId="0" applyFont="1" applyAlignment="1">
      <alignment horizontal="left" vertical="center" wrapText="1"/>
    </xf>
    <xf numFmtId="0" fontId="36" fillId="0" borderId="13" xfId="3" applyFont="1" applyBorder="1" applyAlignment="1">
      <alignment horizontal="center" vertical="center" textRotation="90" wrapText="1"/>
    </xf>
    <xf numFmtId="0" fontId="36" fillId="0" borderId="29" xfId="3" applyFont="1" applyBorder="1" applyAlignment="1">
      <alignment horizontal="center" vertical="center" textRotation="90" wrapText="1"/>
    </xf>
    <xf numFmtId="0" fontId="7" fillId="0" borderId="13" xfId="0" applyFont="1" applyBorder="1" applyAlignment="1">
      <alignment horizontal="center" vertical="center"/>
    </xf>
    <xf numFmtId="0" fontId="7" fillId="0" borderId="29" xfId="0" applyFont="1" applyBorder="1" applyAlignment="1">
      <alignment horizontal="center" vertical="center"/>
    </xf>
    <xf numFmtId="0" fontId="58" fillId="0" borderId="54" xfId="0" applyFont="1" applyBorder="1" applyAlignment="1">
      <alignment horizontal="center" vertical="center"/>
    </xf>
    <xf numFmtId="0" fontId="58" fillId="0" borderId="62" xfId="0" applyFont="1" applyBorder="1" applyAlignment="1">
      <alignment horizontal="center" vertical="center"/>
    </xf>
    <xf numFmtId="49" fontId="8" fillId="0" borderId="76"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7" fillId="0" borderId="13" xfId="3" applyFont="1" applyBorder="1" applyAlignment="1">
      <alignment horizontal="center" vertical="center" wrapText="1"/>
    </xf>
    <xf numFmtId="0" fontId="7" fillId="0" borderId="29" xfId="3" applyFont="1" applyBorder="1" applyAlignment="1">
      <alignment horizontal="center" vertical="center" wrapText="1"/>
    </xf>
    <xf numFmtId="49" fontId="8" fillId="0" borderId="53"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0" fontId="61" fillId="0" borderId="55" xfId="0" applyFont="1" applyBorder="1" applyAlignment="1">
      <alignment horizontal="center" vertical="center"/>
    </xf>
    <xf numFmtId="0" fontId="61" fillId="0" borderId="57" xfId="0" applyFont="1" applyBorder="1" applyAlignment="1">
      <alignment horizontal="center" vertical="center"/>
    </xf>
    <xf numFmtId="0" fontId="2" fillId="0" borderId="0" xfId="0" applyFont="1" applyBorder="1" applyAlignment="1">
      <alignment horizontal="left" vertical="center" wrapText="1"/>
    </xf>
    <xf numFmtId="0" fontId="7" fillId="0" borderId="13" xfId="0" applyFont="1" applyFill="1" applyBorder="1" applyAlignment="1">
      <alignment horizontal="center" vertical="center"/>
    </xf>
    <xf numFmtId="0" fontId="7" fillId="0" borderId="29"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2" fillId="0" borderId="0" xfId="0" applyFont="1" applyAlignment="1">
      <alignment horizontal="center" vertical="center" wrapText="1"/>
    </xf>
    <xf numFmtId="49" fontId="7" fillId="0" borderId="53" xfId="0" applyNumberFormat="1" applyFont="1" applyFill="1" applyBorder="1" applyAlignment="1">
      <alignment horizontal="center" vertical="center" wrapText="1"/>
    </xf>
    <xf numFmtId="49" fontId="7" fillId="0" borderId="61" xfId="0" applyNumberFormat="1"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62" xfId="0" applyFont="1" applyFill="1" applyBorder="1" applyAlignment="1">
      <alignment horizontal="center" vertical="center"/>
    </xf>
    <xf numFmtId="0" fontId="61" fillId="0" borderId="33" xfId="0" applyFont="1" applyFill="1" applyBorder="1" applyAlignment="1">
      <alignment horizontal="center" vertical="center" wrapText="1"/>
    </xf>
    <xf numFmtId="0" fontId="61" fillId="0" borderId="7" xfId="0" applyFont="1" applyFill="1" applyBorder="1" applyAlignment="1">
      <alignment horizontal="center" vertical="center"/>
    </xf>
    <xf numFmtId="0" fontId="61" fillId="0" borderId="9" xfId="0" applyFont="1" applyFill="1" applyBorder="1" applyAlignment="1">
      <alignment horizontal="center" vertical="center"/>
    </xf>
    <xf numFmtId="0" fontId="61" fillId="0" borderId="68"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29" xfId="0" applyFont="1" applyFill="1" applyBorder="1" applyAlignment="1">
      <alignment horizontal="center" vertical="center"/>
    </xf>
    <xf numFmtId="0" fontId="3" fillId="0" borderId="0" xfId="0" applyFont="1" applyFill="1" applyAlignment="1">
      <alignment horizontal="left"/>
    </xf>
    <xf numFmtId="0" fontId="7" fillId="0" borderId="6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3" fillId="0" borderId="0" xfId="0" applyFont="1" applyFill="1" applyAlignment="1">
      <alignment horizontal="justify" vertical="center"/>
    </xf>
    <xf numFmtId="49" fontId="7" fillId="0" borderId="54" xfId="0" applyNumberFormat="1" applyFont="1" applyFill="1" applyBorder="1" applyAlignment="1">
      <alignment horizontal="center" vertical="center" wrapText="1"/>
    </xf>
    <xf numFmtId="49" fontId="7" fillId="0" borderId="62"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31" xfId="3" applyFont="1" applyFill="1" applyBorder="1" applyAlignment="1">
      <alignment horizontal="center" wrapText="1"/>
    </xf>
    <xf numFmtId="0" fontId="7" fillId="0" borderId="35" xfId="3" applyFont="1" applyFill="1" applyBorder="1" applyAlignment="1">
      <alignment horizontal="center" wrapText="1"/>
    </xf>
    <xf numFmtId="0" fontId="9" fillId="0" borderId="0" xfId="0" applyFont="1" applyFill="1" applyAlignment="1">
      <alignment horizontal="left" vertical="center"/>
    </xf>
    <xf numFmtId="0" fontId="7" fillId="0" borderId="27" xfId="3" applyFont="1" applyFill="1" applyBorder="1" applyAlignment="1">
      <alignment horizontal="center" vertical="center" textRotation="90" wrapText="1"/>
    </xf>
    <xf numFmtId="0" fontId="7" fillId="0" borderId="26" xfId="3" applyFont="1" applyFill="1" applyBorder="1" applyAlignment="1">
      <alignment horizontal="center" vertical="center" textRotation="90" wrapText="1"/>
    </xf>
    <xf numFmtId="0" fontId="7" fillId="0" borderId="28" xfId="3" applyFont="1" applyFill="1" applyBorder="1" applyAlignment="1">
      <alignment horizontal="center" wrapText="1"/>
    </xf>
    <xf numFmtId="0" fontId="17" fillId="0" borderId="0" xfId="0" applyFont="1" applyFill="1" applyAlignment="1">
      <alignment horizontal="left" vertical="center"/>
    </xf>
    <xf numFmtId="49" fontId="7" fillId="0" borderId="76"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0" xfId="3" applyFont="1" applyFill="1" applyAlignment="1">
      <alignment horizontal="right" vertical="center" wrapText="1"/>
    </xf>
    <xf numFmtId="49" fontId="2" fillId="0" borderId="0" xfId="3" applyNumberFormat="1" applyFont="1" applyAlignment="1">
      <alignment horizontal="left" vertical="center"/>
    </xf>
    <xf numFmtId="49" fontId="2" fillId="0" borderId="0" xfId="3" applyNumberFormat="1" applyFont="1" applyAlignment="1">
      <alignment horizontal="center" vertical="center" wrapText="1"/>
    </xf>
    <xf numFmtId="0" fontId="7" fillId="0" borderId="50" xfId="3" applyNumberFormat="1" applyFont="1" applyFill="1" applyBorder="1" applyAlignment="1">
      <alignment horizontal="center" vertical="center" wrapText="1"/>
    </xf>
    <xf numFmtId="0" fontId="7" fillId="0" borderId="52" xfId="3"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0" fontId="7" fillId="0" borderId="9" xfId="3" applyNumberFormat="1" applyFont="1" applyFill="1" applyBorder="1" applyAlignment="1">
      <alignment horizontal="center" vertical="center" wrapText="1"/>
    </xf>
    <xf numFmtId="0" fontId="7" fillId="0" borderId="57" xfId="3" applyNumberFormat="1" applyFont="1" applyFill="1" applyBorder="1" applyAlignment="1">
      <alignment horizontal="center" vertical="center" textRotation="90" wrapText="1"/>
    </xf>
    <xf numFmtId="0" fontId="7" fillId="0" borderId="47" xfId="3" applyNumberFormat="1" applyFont="1" applyFill="1" applyBorder="1" applyAlignment="1">
      <alignment horizontal="center" vertical="center" textRotation="90" wrapText="1"/>
    </xf>
    <xf numFmtId="0" fontId="62" fillId="0" borderId="0" xfId="0" applyFont="1" applyAlignment="1">
      <alignment horizontal="left" vertical="center"/>
    </xf>
    <xf numFmtId="49" fontId="81" fillId="0" borderId="0" xfId="3" applyNumberFormat="1" applyFont="1" applyAlignment="1">
      <alignment horizontal="left" vertical="center" wrapText="1"/>
    </xf>
    <xf numFmtId="0" fontId="59" fillId="0" borderId="0" xfId="0" applyFont="1" applyAlignment="1">
      <alignment horizontal="left" vertical="center"/>
    </xf>
    <xf numFmtId="0" fontId="69" fillId="0" borderId="35"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31" xfId="0" applyFont="1" applyBorder="1" applyAlignment="1">
      <alignment horizontal="center" vertical="center" wrapText="1"/>
    </xf>
    <xf numFmtId="0" fontId="7" fillId="0" borderId="58" xfId="3" applyNumberFormat="1" applyFont="1" applyFill="1" applyBorder="1" applyAlignment="1">
      <alignment horizontal="center" vertical="center" textRotation="90" wrapText="1"/>
    </xf>
    <xf numFmtId="0" fontId="7" fillId="0" borderId="60" xfId="3" applyNumberFormat="1" applyFont="1" applyFill="1" applyBorder="1" applyAlignment="1">
      <alignment horizontal="center" vertical="center" textRotation="90" wrapText="1"/>
    </xf>
    <xf numFmtId="0" fontId="7" fillId="0" borderId="33" xfId="3" applyNumberFormat="1" applyFont="1" applyFill="1" applyBorder="1" applyAlignment="1">
      <alignment horizontal="center" vertical="center" wrapText="1"/>
    </xf>
    <xf numFmtId="0" fontId="59" fillId="0" borderId="76" xfId="0" applyFont="1" applyBorder="1" applyAlignment="1">
      <alignment horizontal="center" vertical="center"/>
    </xf>
    <xf numFmtId="0" fontId="59" fillId="0" borderId="27" xfId="0" applyFont="1" applyBorder="1" applyAlignment="1">
      <alignment horizontal="center" vertical="center"/>
    </xf>
    <xf numFmtId="0" fontId="59" fillId="0" borderId="18" xfId="0" applyFont="1" applyBorder="1" applyAlignment="1">
      <alignment horizontal="center" vertical="center"/>
    </xf>
    <xf numFmtId="0" fontId="59" fillId="0" borderId="49" xfId="0" applyFont="1" applyBorder="1" applyAlignment="1">
      <alignment horizontal="center" vertical="center"/>
    </xf>
    <xf numFmtId="0" fontId="7" fillId="0" borderId="56" xfId="3" applyNumberFormat="1" applyFont="1" applyFill="1" applyBorder="1" applyAlignment="1">
      <alignment horizontal="center" vertical="center" wrapText="1"/>
    </xf>
    <xf numFmtId="0" fontId="7" fillId="0" borderId="24" xfId="3" applyNumberFormat="1" applyFont="1" applyFill="1" applyBorder="1" applyAlignment="1">
      <alignment horizontal="center" vertical="center" wrapText="1"/>
    </xf>
    <xf numFmtId="0" fontId="7" fillId="0" borderId="64" xfId="3" applyNumberFormat="1" applyFont="1" applyFill="1" applyBorder="1" applyAlignment="1">
      <alignment horizontal="center" vertical="center" textRotation="90" wrapText="1"/>
    </xf>
    <xf numFmtId="0" fontId="7" fillId="0" borderId="67" xfId="3" applyNumberFormat="1" applyFont="1" applyFill="1" applyBorder="1" applyAlignment="1">
      <alignment horizontal="center" vertical="center" textRotation="90" wrapText="1"/>
    </xf>
    <xf numFmtId="0" fontId="2" fillId="0" borderId="13" xfId="3" applyFont="1" applyFill="1" applyBorder="1" applyAlignment="1">
      <alignment horizontal="center" vertical="center" wrapText="1"/>
    </xf>
    <xf numFmtId="0" fontId="2" fillId="0" borderId="73" xfId="3" applyFont="1" applyFill="1" applyBorder="1" applyAlignment="1">
      <alignment horizontal="center" vertical="center" wrapText="1"/>
    </xf>
    <xf numFmtId="0" fontId="7" fillId="0" borderId="5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5" xfId="3" applyFont="1" applyFill="1" applyBorder="1" applyAlignment="1">
      <alignment horizontal="center" vertical="center" wrapText="1"/>
    </xf>
    <xf numFmtId="0" fontId="7" fillId="0" borderId="28" xfId="3" applyFont="1" applyFill="1" applyBorder="1" applyAlignment="1">
      <alignment horizontal="center" vertical="center" wrapText="1"/>
    </xf>
    <xf numFmtId="0" fontId="2" fillId="0" borderId="0" xfId="0" applyFont="1" applyFill="1" applyAlignment="1">
      <alignment horizontal="left" vertical="center"/>
    </xf>
    <xf numFmtId="0" fontId="2" fillId="0" borderId="0" xfId="6" applyFont="1" applyFill="1" applyAlignment="1">
      <alignment horizontal="center" vertical="center" wrapText="1"/>
    </xf>
    <xf numFmtId="0" fontId="56" fillId="0" borderId="0" xfId="0" applyFont="1"/>
    <xf numFmtId="0" fontId="2" fillId="0" borderId="0" xfId="0" applyFont="1" applyFill="1" applyAlignment="1">
      <alignment horizontal="left" vertical="center" wrapText="1"/>
    </xf>
    <xf numFmtId="0" fontId="2" fillId="0" borderId="0" xfId="3" applyFont="1" applyFill="1" applyBorder="1" applyAlignment="1">
      <alignment horizontal="center" vertical="center" textRotation="90" wrapText="1"/>
    </xf>
    <xf numFmtId="0" fontId="7" fillId="0" borderId="64"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56" fillId="0" borderId="0" xfId="0" applyFont="1" applyBorder="1" applyAlignment="1">
      <alignment wrapText="1"/>
    </xf>
    <xf numFmtId="0" fontId="7" fillId="0" borderId="76" xfId="3" applyFont="1" applyFill="1" applyBorder="1" applyAlignment="1">
      <alignment horizontal="center" vertical="center" textRotation="90" wrapText="1"/>
    </xf>
    <xf numFmtId="0" fontId="7" fillId="0" borderId="30" xfId="3" applyFont="1" applyFill="1" applyBorder="1" applyAlignment="1">
      <alignment horizontal="center" vertical="center" textRotation="90" wrapText="1"/>
    </xf>
    <xf numFmtId="0" fontId="2" fillId="0" borderId="50" xfId="3" applyFont="1" applyFill="1" applyBorder="1" applyAlignment="1">
      <alignment horizontal="center" vertical="center" wrapText="1"/>
    </xf>
    <xf numFmtId="0" fontId="2" fillId="0" borderId="10" xfId="3" applyFont="1" applyFill="1" applyBorder="1" applyAlignment="1">
      <alignment horizontal="center" vertical="center" wrapText="1"/>
    </xf>
    <xf numFmtId="0" fontId="7" fillId="0" borderId="76" xfId="3" applyFont="1" applyFill="1" applyBorder="1" applyAlignment="1">
      <alignment horizontal="center" vertical="center" wrapText="1"/>
    </xf>
    <xf numFmtId="0" fontId="7" fillId="0" borderId="30" xfId="3" applyFont="1" applyFill="1" applyBorder="1" applyAlignment="1">
      <alignment horizontal="center" vertical="center" wrapText="1"/>
    </xf>
    <xf numFmtId="0" fontId="7" fillId="0" borderId="50"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57" xfId="3" applyFont="1" applyFill="1" applyBorder="1" applyAlignment="1">
      <alignment horizontal="center" vertical="center" textRotation="90" wrapText="1"/>
    </xf>
    <xf numFmtId="0" fontId="7" fillId="0" borderId="72" xfId="3" applyFont="1" applyFill="1" applyBorder="1" applyAlignment="1">
      <alignment horizontal="center" vertical="center" textRotation="90" wrapText="1"/>
    </xf>
    <xf numFmtId="0" fontId="7" fillId="0" borderId="58"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9" xfId="3"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4" xfId="3" applyFont="1" applyFill="1" applyBorder="1" applyAlignment="1">
      <alignment horizontal="center" vertical="center" textRotation="90" wrapText="1"/>
    </xf>
    <xf numFmtId="0" fontId="7" fillId="0" borderId="62" xfId="3" applyFont="1" applyFill="1" applyBorder="1" applyAlignment="1">
      <alignment horizontal="center" vertical="center" textRotation="90" wrapText="1"/>
    </xf>
    <xf numFmtId="0" fontId="7" fillId="0" borderId="31" xfId="3" applyFont="1" applyFill="1" applyBorder="1" applyAlignment="1">
      <alignment horizontal="center" vertical="center" wrapText="1"/>
    </xf>
    <xf numFmtId="0" fontId="8" fillId="0" borderId="58" xfId="3" applyFont="1" applyFill="1" applyBorder="1" applyAlignment="1">
      <alignment horizontal="center" vertical="center" wrapText="1"/>
    </xf>
    <xf numFmtId="0" fontId="8" fillId="0" borderId="55" xfId="3" applyFont="1" applyFill="1" applyBorder="1" applyAlignment="1">
      <alignment horizontal="center" vertical="center" wrapText="1"/>
    </xf>
    <xf numFmtId="0" fontId="8" fillId="0" borderId="64" xfId="3" applyFont="1" applyFill="1" applyBorder="1" applyAlignment="1">
      <alignment horizontal="center" vertical="center" wrapText="1"/>
    </xf>
    <xf numFmtId="0" fontId="8" fillId="0" borderId="53" xfId="3" applyFont="1" applyFill="1" applyBorder="1" applyAlignment="1">
      <alignment horizontal="left" vertical="center" wrapText="1"/>
    </xf>
    <xf numFmtId="0" fontId="8" fillId="0" borderId="27" xfId="3" applyFont="1" applyFill="1" applyBorder="1" applyAlignment="1">
      <alignment horizontal="left" vertical="center" wrapText="1"/>
    </xf>
    <xf numFmtId="0" fontId="8" fillId="0" borderId="23" xfId="3" applyFont="1" applyFill="1" applyBorder="1" applyAlignment="1">
      <alignment horizontal="center" vertical="center" textRotation="90" wrapText="1"/>
    </xf>
    <xf numFmtId="0" fontId="8" fillId="0" borderId="12" xfId="3" applyFont="1" applyFill="1" applyBorder="1" applyAlignment="1">
      <alignment horizontal="center" vertical="center" textRotation="90" wrapText="1"/>
    </xf>
    <xf numFmtId="0" fontId="8" fillId="0" borderId="51" xfId="3" applyFont="1" applyFill="1" applyBorder="1" applyAlignment="1">
      <alignment horizontal="center" vertical="center" textRotation="90" wrapText="1"/>
    </xf>
    <xf numFmtId="0" fontId="8" fillId="0" borderId="3" xfId="3" applyFont="1" applyFill="1" applyBorder="1" applyAlignment="1">
      <alignment horizontal="center" vertical="center" textRotation="90" wrapText="1"/>
    </xf>
    <xf numFmtId="0" fontId="8" fillId="0" borderId="35" xfId="0" applyFont="1" applyBorder="1" applyAlignment="1">
      <alignment horizontal="center" vertical="center"/>
    </xf>
    <xf numFmtId="0" fontId="8" fillId="0" borderId="31"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28" xfId="3"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8" fillId="0" borderId="31" xfId="3" applyFont="1" applyFill="1" applyBorder="1" applyAlignment="1">
      <alignment horizontal="left" vertical="center" wrapText="1"/>
    </xf>
    <xf numFmtId="0" fontId="8" fillId="0" borderId="28" xfId="3" applyFont="1" applyFill="1" applyBorder="1" applyAlignment="1">
      <alignment horizontal="left" vertical="center" wrapText="1"/>
    </xf>
    <xf numFmtId="0" fontId="2" fillId="0" borderId="0" xfId="0" applyFont="1" applyAlignment="1">
      <alignment horizontal="left" vertical="center"/>
    </xf>
    <xf numFmtId="0" fontId="8" fillId="0" borderId="50"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5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3" xfId="3" applyFont="1" applyFill="1" applyBorder="1" applyAlignment="1">
      <alignment horizontal="center" vertical="center" wrapText="1"/>
    </xf>
    <xf numFmtId="0" fontId="8" fillId="0" borderId="29" xfId="3"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25" xfId="0" applyFont="1" applyFill="1" applyBorder="1" applyAlignment="1">
      <alignment horizontal="justify" vertical="center" wrapText="1"/>
    </xf>
    <xf numFmtId="0" fontId="5" fillId="3" borderId="52" xfId="0" applyFont="1" applyFill="1" applyBorder="1" applyAlignment="1">
      <alignment horizontal="justify" vertical="center" wrapText="1"/>
    </xf>
    <xf numFmtId="0" fontId="5" fillId="3" borderId="17" xfId="0" applyFont="1" applyFill="1" applyBorder="1" applyAlignment="1">
      <alignment horizontal="justify" vertical="center" wrapText="1"/>
    </xf>
    <xf numFmtId="0" fontId="5" fillId="3" borderId="24" xfId="0" applyFont="1" applyFill="1" applyBorder="1" applyAlignment="1">
      <alignment horizontal="justify" vertical="center" wrapText="1"/>
    </xf>
    <xf numFmtId="0" fontId="8" fillId="0" borderId="7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8" fillId="0" borderId="76" xfId="0" applyFont="1" applyFill="1" applyBorder="1" applyAlignment="1">
      <alignment horizontal="center" vertical="center" wrapText="1"/>
    </xf>
    <xf numFmtId="0" fontId="8" fillId="0" borderId="0" xfId="0" applyFont="1" applyFill="1" applyAlignment="1">
      <alignment vertical="center"/>
    </xf>
    <xf numFmtId="0" fontId="63" fillId="0" borderId="0" xfId="0" applyFont="1" applyFill="1"/>
    <xf numFmtId="0" fontId="5" fillId="0" borderId="0" xfId="0" applyFont="1" applyFill="1" applyAlignment="1">
      <alignment vertical="center"/>
    </xf>
    <xf numFmtId="0" fontId="8" fillId="0" borderId="3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Alignment="1">
      <alignment vertical="center" wrapText="1"/>
    </xf>
    <xf numFmtId="0" fontId="8" fillId="0" borderId="31"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3" borderId="33" xfId="0" applyFont="1" applyFill="1" applyBorder="1" applyAlignment="1">
      <alignment vertical="center" wrapText="1"/>
    </xf>
    <xf numFmtId="0" fontId="8" fillId="3" borderId="7" xfId="0" applyFont="1" applyFill="1" applyBorder="1" applyAlignment="1">
      <alignment vertical="center" wrapText="1"/>
    </xf>
    <xf numFmtId="0" fontId="8" fillId="3" borderId="9" xfId="0" applyFont="1" applyFill="1" applyBorder="1" applyAlignment="1">
      <alignment vertical="center" wrapText="1"/>
    </xf>
    <xf numFmtId="0" fontId="8" fillId="0" borderId="64" xfId="3" applyFont="1" applyFill="1" applyBorder="1" applyAlignment="1">
      <alignment horizontal="center" vertical="center" textRotation="90" wrapText="1"/>
    </xf>
    <xf numFmtId="0" fontId="8" fillId="0" borderId="39" xfId="3" applyFont="1" applyFill="1" applyBorder="1" applyAlignment="1">
      <alignment horizontal="center" vertical="center" textRotation="90" wrapText="1"/>
    </xf>
    <xf numFmtId="0" fontId="5" fillId="3" borderId="2" xfId="0" applyFont="1" applyFill="1" applyBorder="1" applyAlignment="1">
      <alignment horizontal="justify" vertical="center" wrapText="1"/>
    </xf>
    <xf numFmtId="0" fontId="5" fillId="3" borderId="36" xfId="0" applyFont="1" applyFill="1" applyBorder="1" applyAlignment="1">
      <alignment horizontal="justify" vertical="center" wrapText="1"/>
    </xf>
    <xf numFmtId="0" fontId="5" fillId="3" borderId="65" xfId="0" applyFont="1" applyFill="1" applyBorder="1" applyAlignment="1">
      <alignment horizontal="justify" vertical="center" wrapText="1"/>
    </xf>
    <xf numFmtId="0" fontId="8" fillId="3" borderId="31"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0" xfId="0" applyFont="1" applyAlignment="1">
      <alignment vertical="center" wrapText="1"/>
    </xf>
    <xf numFmtId="0" fontId="9" fillId="0" borderId="0" xfId="0" applyFont="1" applyAlignment="1">
      <alignment horizontal="left" vertical="center" wrapText="1"/>
    </xf>
    <xf numFmtId="0" fontId="8" fillId="0" borderId="76"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30" xfId="3" applyFont="1" applyBorder="1" applyAlignment="1">
      <alignment horizontal="center" vertical="center" wrapText="1"/>
    </xf>
    <xf numFmtId="0" fontId="2" fillId="0" borderId="0" xfId="0" applyFont="1" applyAlignment="1">
      <alignment horizontal="left"/>
    </xf>
    <xf numFmtId="0" fontId="8" fillId="0" borderId="13"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xf>
    <xf numFmtId="0" fontId="8" fillId="0" borderId="49"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3" xfId="3" applyFont="1" applyBorder="1" applyAlignment="1">
      <alignment horizontal="center" vertical="center" wrapText="1"/>
    </xf>
    <xf numFmtId="0" fontId="8" fillId="0" borderId="61" xfId="3" applyFont="1" applyBorder="1" applyAlignment="1">
      <alignment horizontal="center" vertical="center" wrapText="1"/>
    </xf>
    <xf numFmtId="0" fontId="8" fillId="0" borderId="54" xfId="0" applyFont="1" applyBorder="1" applyAlignment="1">
      <alignment horizontal="center" vertical="center"/>
    </xf>
    <xf numFmtId="0" fontId="8" fillId="0" borderId="62"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74"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7" fillId="0" borderId="1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29" xfId="0" applyFont="1" applyBorder="1" applyAlignment="1">
      <alignment horizontal="center" vertical="center" wrapText="1"/>
    </xf>
    <xf numFmtId="0" fontId="69" fillId="0" borderId="0" xfId="0" applyFont="1" applyFill="1" applyAlignment="1">
      <alignment horizontal="left"/>
    </xf>
    <xf numFmtId="0" fontId="58" fillId="0" borderId="13"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61" fillId="0" borderId="0" xfId="0" applyFont="1" applyFill="1" applyAlignment="1">
      <alignment vertical="center"/>
    </xf>
    <xf numFmtId="0" fontId="60" fillId="0" borderId="0" xfId="0" applyFont="1" applyFill="1" applyAlignment="1">
      <alignment vertical="center" wrapText="1"/>
    </xf>
    <xf numFmtId="0" fontId="8" fillId="0" borderId="55"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5" fillId="0" borderId="0" xfId="4" applyFont="1" applyFill="1" applyAlignment="1">
      <alignment horizontal="left"/>
    </xf>
    <xf numFmtId="0" fontId="2" fillId="0" borderId="0" xfId="0" applyFont="1" applyFill="1" applyAlignment="1">
      <alignment wrapText="1"/>
    </xf>
    <xf numFmtId="0" fontId="8" fillId="0" borderId="53" xfId="3" applyFont="1" applyFill="1" applyBorder="1" applyAlignment="1">
      <alignment horizontal="center" vertical="center" wrapText="1"/>
    </xf>
    <xf numFmtId="0" fontId="8" fillId="0" borderId="44" xfId="3" applyFont="1" applyFill="1" applyBorder="1" applyAlignment="1">
      <alignment horizontal="center" vertical="center" wrapText="1"/>
    </xf>
    <xf numFmtId="0" fontId="8" fillId="0" borderId="54" xfId="3" applyFont="1" applyFill="1" applyBorder="1" applyAlignment="1">
      <alignment horizontal="center" vertical="center" wrapText="1"/>
    </xf>
    <xf numFmtId="0" fontId="8" fillId="0" borderId="62" xfId="3" applyFont="1" applyFill="1" applyBorder="1" applyAlignment="1">
      <alignment horizontal="center" vertical="center" wrapText="1"/>
    </xf>
    <xf numFmtId="0" fontId="8" fillId="0" borderId="61" xfId="3" applyFont="1" applyFill="1" applyBorder="1" applyAlignment="1">
      <alignment horizontal="center" vertical="center" wrapText="1"/>
    </xf>
    <xf numFmtId="0" fontId="2" fillId="0" borderId="0" xfId="0" applyFont="1" applyFill="1"/>
    <xf numFmtId="0" fontId="5" fillId="0" borderId="0" xfId="0" applyFont="1" applyFill="1" applyAlignment="1">
      <alignment horizontal="left" vertical="center"/>
    </xf>
    <xf numFmtId="0" fontId="8" fillId="0" borderId="3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5" xfId="3" applyFont="1" applyFill="1" applyBorder="1" applyAlignment="1">
      <alignment horizontal="center" vertical="center" wrapText="1"/>
    </xf>
    <xf numFmtId="0" fontId="8" fillId="0" borderId="28" xfId="3" applyFont="1" applyFill="1" applyBorder="1" applyAlignment="1">
      <alignment horizontal="center" vertical="center" wrapText="1"/>
    </xf>
    <xf numFmtId="0" fontId="7" fillId="0" borderId="53" xfId="3" applyFont="1" applyFill="1" applyBorder="1" applyAlignment="1">
      <alignment horizontal="center" vertical="center" textRotation="90" wrapText="1"/>
    </xf>
    <xf numFmtId="0" fontId="7" fillId="0" borderId="61" xfId="3" applyFont="1" applyFill="1" applyBorder="1" applyAlignment="1">
      <alignment horizontal="center" vertical="center" textRotation="90" wrapText="1"/>
    </xf>
    <xf numFmtId="0" fontId="8" fillId="0" borderId="31" xfId="3" applyFont="1" applyFill="1" applyBorder="1" applyAlignment="1">
      <alignment horizontal="center" vertical="center" wrapText="1"/>
    </xf>
    <xf numFmtId="0" fontId="7" fillId="0" borderId="0" xfId="0" applyFont="1" applyFill="1" applyAlignment="1">
      <alignment vertical="center"/>
    </xf>
    <xf numFmtId="49" fontId="7" fillId="0" borderId="13"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2" fillId="0" borderId="0" xfId="0" applyFont="1" applyFill="1" applyAlignment="1">
      <alignment horizontal="left"/>
    </xf>
    <xf numFmtId="0" fontId="7" fillId="0" borderId="8"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6"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7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56" fillId="0" borderId="0" xfId="4" applyFont="1" applyAlignment="1">
      <alignment horizontal="lef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69" fillId="0" borderId="53" xfId="0" applyFont="1" applyFill="1" applyBorder="1" applyAlignment="1">
      <alignment horizontal="left" vertical="center" wrapText="1"/>
    </xf>
    <xf numFmtId="0" fontId="69" fillId="0" borderId="57" xfId="0" applyFont="1" applyFill="1" applyBorder="1" applyAlignment="1">
      <alignment horizontal="left" vertical="center" wrapText="1"/>
    </xf>
    <xf numFmtId="0" fontId="61" fillId="0" borderId="64" xfId="0" applyFont="1" applyFill="1" applyBorder="1" applyAlignment="1">
      <alignment horizontal="center" vertical="center" wrapText="1"/>
    </xf>
    <xf numFmtId="0" fontId="61" fillId="0" borderId="51"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56" fillId="0" borderId="0" xfId="0" applyFont="1" applyFill="1" applyAlignment="1">
      <alignment vertical="center" wrapText="1"/>
    </xf>
    <xf numFmtId="0" fontId="56" fillId="0" borderId="0" xfId="0" applyFont="1" applyFill="1" applyAlignment="1">
      <alignment vertical="center"/>
    </xf>
    <xf numFmtId="49" fontId="56" fillId="0" borderId="0" xfId="0" applyNumberFormat="1" applyFont="1" applyFill="1" applyBorder="1" applyAlignment="1">
      <alignment horizontal="left" vertical="center"/>
    </xf>
    <xf numFmtId="0" fontId="61" fillId="0" borderId="0" xfId="0" applyFont="1" applyFill="1" applyBorder="1" applyAlignment="1">
      <alignment horizontal="center" vertical="center" wrapText="1"/>
    </xf>
    <xf numFmtId="49" fontId="58" fillId="0" borderId="13"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59" fillId="0" borderId="0" xfId="0" applyFont="1" applyFill="1" applyAlignment="1">
      <alignment vertical="center"/>
    </xf>
    <xf numFmtId="49" fontId="58" fillId="0" borderId="5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0" fontId="58" fillId="0" borderId="56"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61" fillId="0" borderId="6" xfId="0" applyFont="1" applyFill="1" applyBorder="1" applyAlignment="1">
      <alignment horizontal="center" vertical="center" wrapText="1"/>
    </xf>
    <xf numFmtId="49" fontId="58" fillId="0" borderId="1" xfId="0" applyNumberFormat="1" applyFont="1" applyFill="1" applyBorder="1" applyAlignment="1">
      <alignment horizontal="center" vertical="center" wrapText="1"/>
    </xf>
    <xf numFmtId="49" fontId="58" fillId="0" borderId="52" xfId="0" applyNumberFormat="1"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2" fillId="0" borderId="0" xfId="0" applyFont="1" applyFill="1" applyAlignment="1">
      <alignment vertical="center" wrapText="1"/>
    </xf>
    <xf numFmtId="49" fontId="7" fillId="0" borderId="5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62" xfId="0" applyFont="1" applyFill="1" applyBorder="1" applyAlignment="1">
      <alignment horizontal="center" vertical="center" wrapText="1"/>
    </xf>
    <xf numFmtId="49" fontId="8" fillId="0" borderId="5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58"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2" xfId="0" applyFont="1" applyBorder="1" applyAlignment="1">
      <alignment horizontal="center" vertical="center" wrapText="1"/>
    </xf>
    <xf numFmtId="0" fontId="17" fillId="0" borderId="74"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72" xfId="0"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77" xfId="0" applyNumberFormat="1"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60" fillId="0" borderId="0" xfId="0" applyFont="1" applyAlignment="1">
      <alignment horizontal="justify"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57" fillId="0" borderId="0" xfId="0" applyFont="1" applyFill="1" applyAlignment="1">
      <alignment horizontal="left"/>
    </xf>
    <xf numFmtId="0" fontId="58" fillId="0" borderId="53" xfId="0" applyFont="1" applyBorder="1" applyAlignment="1">
      <alignment horizontal="center" vertical="center" wrapText="1"/>
    </xf>
    <xf numFmtId="0" fontId="58" fillId="0" borderId="61" xfId="0" applyFont="1" applyBorder="1" applyAlignment="1">
      <alignment horizontal="center" vertical="center" wrapText="1"/>
    </xf>
    <xf numFmtId="0" fontId="61" fillId="0" borderId="54" xfId="0" applyFont="1" applyBorder="1" applyAlignment="1">
      <alignment horizontal="center" vertical="center"/>
    </xf>
    <xf numFmtId="0" fontId="61" fillId="0" borderId="62" xfId="0" applyFont="1" applyBorder="1" applyAlignment="1">
      <alignment horizontal="center" vertical="center"/>
    </xf>
    <xf numFmtId="0" fontId="61" fillId="0" borderId="7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6" xfId="0" applyFont="1" applyBorder="1" applyAlignment="1">
      <alignment horizontal="center" vertical="center" wrapText="1"/>
    </xf>
    <xf numFmtId="0" fontId="87" fillId="0" borderId="0" xfId="0" applyFont="1" applyAlignment="1">
      <alignment vertical="center"/>
    </xf>
    <xf numFmtId="0" fontId="87" fillId="0" borderId="38" xfId="0" applyFont="1" applyBorder="1" applyAlignment="1">
      <alignment horizontal="center" vertical="center" wrapText="1"/>
    </xf>
    <xf numFmtId="0" fontId="84" fillId="0" borderId="31" xfId="0" applyFont="1" applyBorder="1" applyAlignment="1">
      <alignment horizontal="center" vertical="center" wrapText="1"/>
    </xf>
    <xf numFmtId="0" fontId="84" fillId="0" borderId="83" xfId="0" applyFont="1" applyBorder="1" applyAlignment="1">
      <alignment horizontal="center" vertical="center" wrapText="1"/>
    </xf>
    <xf numFmtId="0" fontId="40" fillId="0" borderId="84"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83"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26" xfId="0" applyFont="1" applyBorder="1" applyAlignment="1">
      <alignment horizontal="center" vertical="center" wrapText="1"/>
    </xf>
    <xf numFmtId="0" fontId="87" fillId="0" borderId="76" xfId="0" applyFont="1" applyBorder="1" applyAlignment="1">
      <alignment vertical="center" wrapText="1"/>
    </xf>
    <xf numFmtId="0" fontId="87" fillId="0" borderId="27" xfId="0" applyFont="1" applyBorder="1" applyAlignment="1">
      <alignment vertical="center" wrapText="1"/>
    </xf>
    <xf numFmtId="0" fontId="86" fillId="0" borderId="0" xfId="0" applyFont="1" applyAlignment="1">
      <alignment vertical="center"/>
    </xf>
    <xf numFmtId="0" fontId="69" fillId="0" borderId="54" xfId="0" applyFont="1" applyBorder="1" applyAlignment="1">
      <alignment horizontal="center" vertical="center" wrapText="1"/>
    </xf>
    <xf numFmtId="0" fontId="69" fillId="0" borderId="62" xfId="0" applyFont="1" applyBorder="1" applyAlignment="1">
      <alignment horizontal="center" vertical="center" wrapText="1"/>
    </xf>
    <xf numFmtId="0" fontId="84" fillId="0" borderId="18" xfId="0" applyFont="1" applyBorder="1" applyAlignment="1">
      <alignment horizontal="left" vertical="center" wrapText="1"/>
    </xf>
    <xf numFmtId="0" fontId="84" fillId="0" borderId="0" xfId="0" applyFont="1" applyAlignment="1">
      <alignment horizontal="left" vertical="center" wrapText="1"/>
    </xf>
    <xf numFmtId="0" fontId="84" fillId="0" borderId="49" xfId="0" applyFont="1" applyBorder="1" applyAlignment="1">
      <alignment horizontal="left" vertical="center" wrapText="1"/>
    </xf>
    <xf numFmtId="0" fontId="69" fillId="0" borderId="76" xfId="0" applyFont="1" applyBorder="1" applyAlignment="1">
      <alignment horizontal="left" vertical="center" wrapText="1"/>
    </xf>
    <xf numFmtId="0" fontId="69" fillId="0" borderId="74" xfId="0" applyFont="1" applyBorder="1" applyAlignment="1">
      <alignment horizontal="left" vertical="center" wrapText="1"/>
    </xf>
    <xf numFmtId="0" fontId="69" fillId="0" borderId="27" xfId="0" applyFont="1" applyBorder="1" applyAlignment="1">
      <alignment horizontal="left" vertical="center" wrapText="1"/>
    </xf>
    <xf numFmtId="43" fontId="87" fillId="6" borderId="3" xfId="1" applyFont="1" applyFill="1" applyBorder="1" applyAlignment="1">
      <alignment horizontal="center" vertical="center"/>
    </xf>
    <xf numFmtId="0" fontId="90" fillId="0" borderId="0" xfId="0" applyFont="1" applyAlignment="1">
      <alignment vertical="center" wrapText="1"/>
    </xf>
    <xf numFmtId="0" fontId="90" fillId="0" borderId="0" xfId="0" applyFont="1" applyAlignment="1">
      <alignment vertical="center"/>
    </xf>
    <xf numFmtId="0" fontId="86" fillId="0" borderId="4" xfId="0" applyFont="1" applyBorder="1" applyAlignment="1">
      <alignment vertical="center"/>
    </xf>
    <xf numFmtId="0" fontId="87" fillId="0" borderId="3" xfId="0" applyFont="1" applyBorder="1" applyAlignment="1">
      <alignment vertical="center" wrapText="1"/>
    </xf>
    <xf numFmtId="0" fontId="96" fillId="0" borderId="0" xfId="4" applyFont="1" applyAlignment="1">
      <alignment vertical="center"/>
    </xf>
    <xf numFmtId="0" fontId="106" fillId="0" borderId="0" xfId="4" applyFont="1" applyAlignment="1">
      <alignment horizontal="left"/>
    </xf>
    <xf numFmtId="0" fontId="107" fillId="0" borderId="0" xfId="4" applyFont="1" applyAlignment="1">
      <alignment horizontal="left"/>
    </xf>
    <xf numFmtId="0" fontId="108" fillId="0" borderId="0" xfId="4" applyFont="1" applyAlignment="1">
      <alignment horizontal="left"/>
    </xf>
    <xf numFmtId="43" fontId="60" fillId="0" borderId="4" xfId="4" applyNumberFormat="1" applyFont="1" applyBorder="1" applyAlignment="1">
      <alignment vertical="center"/>
    </xf>
    <xf numFmtId="43" fontId="62" fillId="0" borderId="4" xfId="4" applyNumberFormat="1" applyFont="1" applyBorder="1" applyAlignment="1">
      <alignment vertical="center"/>
    </xf>
    <xf numFmtId="43" fontId="59" fillId="0" borderId="4" xfId="4" applyNumberFormat="1" applyFont="1" applyBorder="1" applyAlignment="1">
      <alignment horizontal="center" vertical="center" wrapText="1"/>
    </xf>
    <xf numFmtId="43" fontId="53" fillId="0" borderId="0" xfId="4" applyNumberFormat="1"/>
  </cellXfs>
  <cellStyles count="9">
    <cellStyle name="Comma" xfId="1" builtinId="3"/>
    <cellStyle name="Hyperlink" xfId="2" builtinId="8"/>
    <cellStyle name="Normal" xfId="0" builtinId="0"/>
    <cellStyle name="Normal 2" xfId="3"/>
    <cellStyle name="Normal 7" xfId="4"/>
    <cellStyle name="Normal_balansebi" xfId="5"/>
    <cellStyle name="Normal_balansis formebi" xfId="6"/>
    <cellStyle name="Normal_FORMEBI" xfId="7"/>
    <cellStyle name="Normal_wminda Rirebuleba"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F31"/>
  <sheetViews>
    <sheetView workbookViewId="0"/>
  </sheetViews>
  <sheetFormatPr defaultRowHeight="15" x14ac:dyDescent="0.25"/>
  <cols>
    <col min="2" max="2" width="10.5703125" customWidth="1"/>
    <col min="3" max="3" width="90.140625" customWidth="1"/>
  </cols>
  <sheetData>
    <row r="2" spans="2:3" x14ac:dyDescent="0.25">
      <c r="B2" s="1599" t="s">
        <v>1058</v>
      </c>
      <c r="C2" s="1600" t="s">
        <v>1059</v>
      </c>
    </row>
    <row r="3" spans="2:3" ht="18.75" x14ac:dyDescent="0.25">
      <c r="B3" s="1601" t="s">
        <v>1060</v>
      </c>
      <c r="C3" s="1602" t="s">
        <v>1061</v>
      </c>
    </row>
    <row r="4" spans="2:3" ht="18.75" x14ac:dyDescent="0.25">
      <c r="B4" s="1601" t="s">
        <v>1062</v>
      </c>
      <c r="C4" s="1602" t="s">
        <v>1063</v>
      </c>
    </row>
    <row r="5" spans="2:3" ht="18.75" x14ac:dyDescent="0.25">
      <c r="B5" s="1601" t="s">
        <v>1064</v>
      </c>
      <c r="C5" s="1602" t="s">
        <v>1065</v>
      </c>
    </row>
    <row r="6" spans="2:3" ht="18.75" x14ac:dyDescent="0.25">
      <c r="B6" s="1601" t="s">
        <v>1066</v>
      </c>
      <c r="C6" s="1602" t="s">
        <v>1067</v>
      </c>
    </row>
    <row r="7" spans="2:3" ht="18.75" x14ac:dyDescent="0.25">
      <c r="B7" s="1601" t="s">
        <v>1068</v>
      </c>
      <c r="C7" s="1602" t="s">
        <v>1069</v>
      </c>
    </row>
    <row r="8" spans="2:3" ht="18.75" x14ac:dyDescent="0.25">
      <c r="B8" s="1601" t="s">
        <v>1070</v>
      </c>
      <c r="C8" s="1602" t="s">
        <v>1071</v>
      </c>
    </row>
    <row r="9" spans="2:3" ht="18.75" x14ac:dyDescent="0.25">
      <c r="B9" s="1601" t="s">
        <v>1072</v>
      </c>
      <c r="C9" s="1602" t="s">
        <v>1073</v>
      </c>
    </row>
    <row r="10" spans="2:3" ht="18.75" x14ac:dyDescent="0.25">
      <c r="B10" s="1601" t="s">
        <v>1074</v>
      </c>
      <c r="C10" s="1602" t="s">
        <v>502</v>
      </c>
    </row>
    <row r="11" spans="2:3" ht="18.75" x14ac:dyDescent="0.25">
      <c r="B11" s="1601" t="s">
        <v>1103</v>
      </c>
      <c r="C11" s="1602" t="s">
        <v>790</v>
      </c>
    </row>
    <row r="12" spans="2:3" ht="18.75" x14ac:dyDescent="0.25">
      <c r="B12" s="1601" t="s">
        <v>1075</v>
      </c>
      <c r="C12" s="1602" t="s">
        <v>149</v>
      </c>
    </row>
    <row r="13" spans="2:3" ht="18.75" x14ac:dyDescent="0.25">
      <c r="B13" s="1601" t="s">
        <v>1076</v>
      </c>
      <c r="C13" s="1602" t="s">
        <v>1077</v>
      </c>
    </row>
    <row r="14" spans="2:3" ht="18.75" x14ac:dyDescent="0.25">
      <c r="B14" s="1601" t="s">
        <v>1078</v>
      </c>
      <c r="C14" s="1602" t="s">
        <v>163</v>
      </c>
    </row>
    <row r="15" spans="2:3" ht="18.75" x14ac:dyDescent="0.25">
      <c r="B15" s="1601" t="s">
        <v>1079</v>
      </c>
      <c r="C15" s="1602" t="s">
        <v>346</v>
      </c>
    </row>
    <row r="16" spans="2:3" ht="18.75" x14ac:dyDescent="0.25">
      <c r="B16" s="1601" t="s">
        <v>1080</v>
      </c>
      <c r="C16" s="1602" t="s">
        <v>177</v>
      </c>
    </row>
    <row r="17" spans="2:6" ht="18.75" x14ac:dyDescent="0.25">
      <c r="B17" s="1601" t="s">
        <v>1081</v>
      </c>
      <c r="C17" s="1602" t="s">
        <v>178</v>
      </c>
    </row>
    <row r="18" spans="2:6" ht="18.75" x14ac:dyDescent="0.25">
      <c r="B18" s="1601" t="s">
        <v>1082</v>
      </c>
      <c r="C18" s="1602" t="s">
        <v>748</v>
      </c>
    </row>
    <row r="19" spans="2:6" ht="18.75" x14ac:dyDescent="0.25">
      <c r="B19" s="1601" t="s">
        <v>1083</v>
      </c>
      <c r="C19" s="1602" t="s">
        <v>405</v>
      </c>
    </row>
    <row r="20" spans="2:6" ht="18.75" x14ac:dyDescent="0.25">
      <c r="B20" s="1601" t="s">
        <v>1084</v>
      </c>
      <c r="C20" s="1602" t="s">
        <v>866</v>
      </c>
    </row>
    <row r="21" spans="2:6" ht="18.75" x14ac:dyDescent="0.25">
      <c r="B21" s="1601" t="s">
        <v>1085</v>
      </c>
      <c r="C21" s="1602" t="s">
        <v>521</v>
      </c>
    </row>
    <row r="22" spans="2:6" ht="18.75" x14ac:dyDescent="0.25">
      <c r="B22" s="1601" t="s">
        <v>1086</v>
      </c>
      <c r="C22" s="1602" t="s">
        <v>695</v>
      </c>
    </row>
    <row r="23" spans="2:6" ht="18.75" x14ac:dyDescent="0.25">
      <c r="B23" s="1601" t="s">
        <v>1087</v>
      </c>
      <c r="C23" s="1602" t="s">
        <v>1088</v>
      </c>
    </row>
    <row r="24" spans="2:6" ht="18.75" x14ac:dyDescent="0.25">
      <c r="B24" s="1601" t="s">
        <v>1089</v>
      </c>
      <c r="C24" s="1602" t="s">
        <v>440</v>
      </c>
    </row>
    <row r="25" spans="2:6" ht="25.5" x14ac:dyDescent="0.25">
      <c r="B25" s="1601" t="s">
        <v>1090</v>
      </c>
      <c r="C25" s="1602" t="s">
        <v>1091</v>
      </c>
    </row>
    <row r="26" spans="2:6" ht="18.75" x14ac:dyDescent="0.25">
      <c r="B26" s="1601" t="s">
        <v>1092</v>
      </c>
      <c r="C26" s="1602" t="s">
        <v>1093</v>
      </c>
    </row>
    <row r="27" spans="2:6" ht="18.75" x14ac:dyDescent="0.25">
      <c r="B27" s="1601" t="s">
        <v>1094</v>
      </c>
      <c r="C27" s="1602" t="s">
        <v>584</v>
      </c>
    </row>
    <row r="28" spans="2:6" ht="18.75" x14ac:dyDescent="0.25">
      <c r="B28" s="1601" t="s">
        <v>1095</v>
      </c>
      <c r="C28" s="1602" t="s">
        <v>1096</v>
      </c>
    </row>
    <row r="29" spans="2:6" ht="25.5" x14ac:dyDescent="0.25">
      <c r="B29" s="1601" t="s">
        <v>1097</v>
      </c>
      <c r="C29" s="1602" t="s">
        <v>1098</v>
      </c>
    </row>
    <row r="30" spans="2:6" ht="25.5" x14ac:dyDescent="0.25">
      <c r="B30" s="1601" t="s">
        <v>1099</v>
      </c>
      <c r="C30" s="1602" t="s">
        <v>1100</v>
      </c>
    </row>
    <row r="31" spans="2:6" ht="18.75" x14ac:dyDescent="0.25">
      <c r="B31" s="1604" t="s">
        <v>1102</v>
      </c>
      <c r="C31" s="1603" t="s">
        <v>1101</v>
      </c>
      <c r="D31" s="1598"/>
      <c r="E31" s="1598"/>
      <c r="F31" s="1598"/>
    </row>
  </sheetData>
  <hyperlinks>
    <hyperlink ref="B3:C3" location="'X1'!A1" display="X1"/>
    <hyperlink ref="B4:C4" location="'F1'!A1" display="F1"/>
    <hyperlink ref="B5:C5" location="'F2'!A1" display="F2"/>
    <hyperlink ref="B6:C6" location="'F3'!A1" display="F3"/>
    <hyperlink ref="B7:C7" location="'F4'!A1" display="F4"/>
    <hyperlink ref="B8:C8" location="'F5'!A1" display="F5"/>
    <hyperlink ref="B9:C9" location="'S1'!A1" display="S1"/>
    <hyperlink ref="B10:C10" location="'S2'!A1" display="S2"/>
    <hyperlink ref="B11:C11" location="S2a!A1" display="S2a"/>
    <hyperlink ref="B12:C12" location="'S3'!A1" display="S3"/>
    <hyperlink ref="B13:C13" location="'S4'!A1" display="S4"/>
    <hyperlink ref="B14:C14" location="'S5'!A1" display="S5"/>
    <hyperlink ref="B15:C15" location="'S6'!A1" display="S6"/>
    <hyperlink ref="B16:C16" location="'S7'!A1" display="S7"/>
    <hyperlink ref="B17:C17" location="'S8'!A1" display="S8"/>
    <hyperlink ref="B18:C18" location="'S9'!A1" display="S9"/>
    <hyperlink ref="B19:C19" location="'S10'!A1" display="S10"/>
    <hyperlink ref="B20:C20" location="'S11'!A1" display="S11"/>
    <hyperlink ref="B21:C21" location="'S12'!A1" display="S12"/>
    <hyperlink ref="B22:C22" location="'S13'!A1" display="S13"/>
    <hyperlink ref="B23:C23" location="'S14'!A1" display="S14"/>
    <hyperlink ref="B24:C24" location="'S15'!A1" display="S15"/>
    <hyperlink ref="B25:C25" location="'S16'!A1" display="S16"/>
    <hyperlink ref="B26:C26" location="'S17'!A1" display="S17"/>
    <hyperlink ref="B27:C27" location="'S18'!A1" display="S18"/>
    <hyperlink ref="B28:C28" location="'S19'!A1" display="S19"/>
    <hyperlink ref="B29:C29" location="'S20'!A1" display="S20"/>
    <hyperlink ref="B30:C30" location="'S21'!A1" display="S21"/>
    <hyperlink ref="B31" location="'S22'!A1" display="S22"/>
    <hyperlink ref="B11" location="'S2 (ა)'!A1" display="S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39"/>
  <sheetViews>
    <sheetView zoomScaleNormal="100" workbookViewId="0"/>
  </sheetViews>
  <sheetFormatPr defaultColWidth="9.140625" defaultRowHeight="15" x14ac:dyDescent="0.3"/>
  <cols>
    <col min="1" max="1" width="9.140625" style="341"/>
    <col min="2" max="2" width="85.28515625" style="341" customWidth="1"/>
    <col min="3" max="3" width="21.140625" style="341" customWidth="1"/>
    <col min="4" max="4" width="22.140625" style="341" customWidth="1"/>
    <col min="5" max="10" width="26.7109375" style="341" customWidth="1"/>
    <col min="11" max="16384" width="9.140625" style="341"/>
  </cols>
  <sheetData>
    <row r="1" spans="1:10" x14ac:dyDescent="0.3">
      <c r="A1" s="56"/>
      <c r="B1" s="203" t="s">
        <v>502</v>
      </c>
      <c r="C1" s="203"/>
      <c r="D1" s="203"/>
      <c r="E1" s="76"/>
      <c r="F1" s="280"/>
    </row>
    <row r="2" spans="1:10" x14ac:dyDescent="0.3">
      <c r="A2" s="56"/>
      <c r="B2" s="56"/>
      <c r="C2" s="56"/>
      <c r="D2" s="56"/>
    </row>
    <row r="3" spans="1:10" x14ac:dyDescent="0.3">
      <c r="A3" s="56"/>
      <c r="B3" s="308" t="s">
        <v>717</v>
      </c>
      <c r="C3" s="56"/>
      <c r="D3" s="56"/>
      <c r="E3" s="14"/>
      <c r="H3" s="14"/>
      <c r="I3" s="14"/>
      <c r="J3" s="1631"/>
    </row>
    <row r="4" spans="1:10" ht="36.75" customHeight="1" x14ac:dyDescent="0.3">
      <c r="A4" s="56"/>
      <c r="B4" s="56" t="s">
        <v>900</v>
      </c>
      <c r="C4" s="56"/>
      <c r="D4" s="56"/>
      <c r="E4" s="14"/>
      <c r="H4" s="14"/>
      <c r="I4" s="14"/>
      <c r="J4" s="1631"/>
    </row>
    <row r="5" spans="1:10" ht="15" customHeight="1" thickBot="1" x14ac:dyDescent="0.35">
      <c r="A5" s="56"/>
      <c r="B5" s="203"/>
      <c r="C5" s="203"/>
      <c r="D5" s="203"/>
      <c r="E5" s="14"/>
      <c r="H5" s="14"/>
      <c r="I5" s="14"/>
      <c r="J5" s="1631"/>
    </row>
    <row r="6" spans="1:10" ht="48.75" customHeight="1" thickBot="1" x14ac:dyDescent="0.35">
      <c r="A6" s="310" t="s">
        <v>396</v>
      </c>
      <c r="B6" s="311" t="s">
        <v>268</v>
      </c>
      <c r="C6" s="122" t="s">
        <v>454</v>
      </c>
      <c r="D6" s="283" t="s">
        <v>476</v>
      </c>
      <c r="E6" s="14"/>
      <c r="H6" s="14"/>
      <c r="I6" s="14"/>
      <c r="J6" s="1631"/>
    </row>
    <row r="7" spans="1:10" ht="15.75" thickBot="1" x14ac:dyDescent="0.35">
      <c r="A7" s="1716" t="s">
        <v>503</v>
      </c>
      <c r="B7" s="1717"/>
      <c r="C7" s="1717"/>
      <c r="D7" s="1718"/>
      <c r="E7" s="14"/>
      <c r="H7" s="14"/>
      <c r="I7" s="14"/>
      <c r="J7" s="1631"/>
    </row>
    <row r="8" spans="1:10" ht="15.75" thickBot="1" x14ac:dyDescent="0.35">
      <c r="A8" s="690" t="s">
        <v>371</v>
      </c>
      <c r="B8" s="693" t="s">
        <v>135</v>
      </c>
      <c r="C8" s="486">
        <f>C9+C12+C15+C18+C19</f>
        <v>981434.42</v>
      </c>
      <c r="D8" s="487">
        <f>D9+D12+D15+D18+D19</f>
        <v>1649217.5</v>
      </c>
      <c r="E8" s="14"/>
      <c r="H8" s="14"/>
      <c r="I8" s="14"/>
      <c r="J8" s="1631"/>
    </row>
    <row r="9" spans="1:10" ht="17.25" customHeight="1" x14ac:dyDescent="0.3">
      <c r="A9" s="312" t="s">
        <v>380</v>
      </c>
      <c r="B9" s="694" t="s">
        <v>901</v>
      </c>
      <c r="C9" s="710">
        <f>C10+C11</f>
        <v>0</v>
      </c>
      <c r="D9" s="708">
        <f>D10+D11</f>
        <v>0</v>
      </c>
      <c r="E9" s="14"/>
      <c r="H9" s="14"/>
      <c r="I9" s="14"/>
      <c r="J9" s="1631"/>
    </row>
    <row r="10" spans="1:10" ht="24.75" customHeight="1" x14ac:dyDescent="0.3">
      <c r="A10" s="307" t="s">
        <v>384</v>
      </c>
      <c r="B10" s="695" t="s">
        <v>902</v>
      </c>
      <c r="C10" s="480"/>
      <c r="D10" s="481"/>
      <c r="E10" s="14"/>
      <c r="H10" s="14"/>
      <c r="I10" s="14"/>
      <c r="J10" s="1631"/>
    </row>
    <row r="11" spans="1:10" ht="30.75" thickBot="1" x14ac:dyDescent="0.35">
      <c r="A11" s="691" t="s">
        <v>385</v>
      </c>
      <c r="B11" s="696" t="s">
        <v>903</v>
      </c>
      <c r="C11" s="482"/>
      <c r="D11" s="483"/>
      <c r="E11" s="14"/>
      <c r="H11" s="14"/>
      <c r="I11" s="14"/>
      <c r="J11" s="1631"/>
    </row>
    <row r="12" spans="1:10" ht="21" customHeight="1" thickBot="1" x14ac:dyDescent="0.35">
      <c r="A12" s="690" t="s">
        <v>386</v>
      </c>
      <c r="B12" s="693" t="s">
        <v>904</v>
      </c>
      <c r="C12" s="486">
        <f>C13+C14</f>
        <v>0</v>
      </c>
      <c r="D12" s="487">
        <f>D13+D14</f>
        <v>0</v>
      </c>
      <c r="E12" s="14"/>
      <c r="H12" s="14"/>
      <c r="I12" s="14"/>
      <c r="J12" s="1631"/>
    </row>
    <row r="13" spans="1:10" ht="30" x14ac:dyDescent="0.3">
      <c r="A13" s="312" t="s">
        <v>387</v>
      </c>
      <c r="B13" s="697" t="s">
        <v>905</v>
      </c>
      <c r="C13" s="711">
        <v>0</v>
      </c>
      <c r="D13" s="709">
        <v>0</v>
      </c>
      <c r="E13" s="14"/>
      <c r="H13" s="14"/>
      <c r="I13" s="14"/>
      <c r="J13" s="1631"/>
    </row>
    <row r="14" spans="1:10" ht="36.75" customHeight="1" thickBot="1" x14ac:dyDescent="0.35">
      <c r="A14" s="691" t="s">
        <v>388</v>
      </c>
      <c r="B14" s="696" t="s">
        <v>906</v>
      </c>
      <c r="C14" s="482">
        <v>0</v>
      </c>
      <c r="D14" s="483">
        <v>0</v>
      </c>
      <c r="E14" s="14"/>
      <c r="H14" s="14"/>
      <c r="I14" s="14"/>
      <c r="J14" s="1631"/>
    </row>
    <row r="15" spans="1:10" ht="15" customHeight="1" thickBot="1" x14ac:dyDescent="0.35">
      <c r="A15" s="690" t="s">
        <v>389</v>
      </c>
      <c r="B15" s="693" t="s">
        <v>907</v>
      </c>
      <c r="C15" s="486">
        <f>C16+C17</f>
        <v>977025.42</v>
      </c>
      <c r="D15" s="487">
        <f>D16+D17</f>
        <v>1644917.5</v>
      </c>
      <c r="E15" s="14"/>
      <c r="H15" s="14"/>
      <c r="I15" s="14"/>
      <c r="J15" s="1631"/>
    </row>
    <row r="16" spans="1:10" ht="18" customHeight="1" x14ac:dyDescent="0.3">
      <c r="A16" s="312" t="s">
        <v>390</v>
      </c>
      <c r="B16" s="697" t="s">
        <v>908</v>
      </c>
      <c r="C16" s="711">
        <v>932521.14</v>
      </c>
      <c r="D16" s="709">
        <v>1636556.14</v>
      </c>
      <c r="E16" s="14"/>
      <c r="H16" s="14"/>
      <c r="I16" s="14"/>
      <c r="J16" s="1631"/>
    </row>
    <row r="17" spans="1:10" ht="30" x14ac:dyDescent="0.3">
      <c r="A17" s="307" t="s">
        <v>391</v>
      </c>
      <c r="B17" s="695" t="s">
        <v>909</v>
      </c>
      <c r="C17" s="480">
        <v>44504.28</v>
      </c>
      <c r="D17" s="481">
        <v>8361.36</v>
      </c>
      <c r="E17" s="14"/>
      <c r="H17" s="14"/>
      <c r="I17" s="14"/>
      <c r="J17" s="1631"/>
    </row>
    <row r="18" spans="1:10" x14ac:dyDescent="0.3">
      <c r="A18" s="307" t="s">
        <v>392</v>
      </c>
      <c r="B18" s="695" t="s">
        <v>910</v>
      </c>
      <c r="C18" s="480">
        <v>4409</v>
      </c>
      <c r="D18" s="481">
        <v>4300</v>
      </c>
      <c r="E18" s="14"/>
      <c r="H18" s="14"/>
      <c r="I18" s="14"/>
      <c r="J18" s="1631"/>
    </row>
    <row r="19" spans="1:10" x14ac:dyDescent="0.3">
      <c r="A19" s="307" t="s">
        <v>393</v>
      </c>
      <c r="B19" s="695" t="s">
        <v>504</v>
      </c>
      <c r="C19" s="480">
        <v>0</v>
      </c>
      <c r="D19" s="481">
        <v>0</v>
      </c>
      <c r="E19" s="14"/>
      <c r="H19" s="14"/>
      <c r="I19" s="14"/>
      <c r="J19" s="1631"/>
    </row>
    <row r="20" spans="1:10" ht="15" customHeight="1" x14ac:dyDescent="0.3">
      <c r="A20" s="307" t="s">
        <v>394</v>
      </c>
      <c r="B20" s="698" t="s">
        <v>921</v>
      </c>
      <c r="C20" s="480">
        <v>0</v>
      </c>
      <c r="D20" s="481">
        <v>0</v>
      </c>
      <c r="E20" s="14"/>
      <c r="H20" s="14"/>
      <c r="I20" s="14"/>
      <c r="J20" s="1631"/>
    </row>
    <row r="21" spans="1:10" ht="15.75" thickBot="1" x14ac:dyDescent="0.35">
      <c r="A21" s="691" t="s">
        <v>395</v>
      </c>
      <c r="B21" s="699" t="s">
        <v>922</v>
      </c>
      <c r="C21" s="482">
        <v>0</v>
      </c>
      <c r="D21" s="483">
        <v>0</v>
      </c>
      <c r="E21" s="14"/>
      <c r="H21" s="14"/>
      <c r="I21" s="14"/>
      <c r="J21" s="1631"/>
    </row>
    <row r="22" spans="1:10" ht="26.25" customHeight="1" thickBot="1" x14ac:dyDescent="0.35">
      <c r="A22" s="690" t="s">
        <v>397</v>
      </c>
      <c r="B22" s="700" t="s">
        <v>505</v>
      </c>
      <c r="C22" s="486">
        <f>C8+C20+C21</f>
        <v>981434.42</v>
      </c>
      <c r="D22" s="487">
        <f>D8+D20+D21</f>
        <v>1649217.5</v>
      </c>
      <c r="E22" s="14"/>
      <c r="H22" s="14"/>
      <c r="I22" s="14"/>
      <c r="J22" s="1631"/>
    </row>
    <row r="23" spans="1:10" ht="26.25" customHeight="1" thickBot="1" x14ac:dyDescent="0.35">
      <c r="A23" s="716" t="s">
        <v>506</v>
      </c>
      <c r="B23" s="703"/>
      <c r="C23" s="713"/>
      <c r="D23" s="717"/>
      <c r="E23" s="14"/>
      <c r="H23" s="14"/>
      <c r="I23" s="14"/>
      <c r="J23" s="1631"/>
    </row>
    <row r="24" spans="1:10" ht="35.25" customHeight="1" x14ac:dyDescent="0.3">
      <c r="A24" s="718">
        <v>160</v>
      </c>
      <c r="B24" s="704" t="s">
        <v>911</v>
      </c>
      <c r="C24" s="714">
        <f>C25+C26</f>
        <v>0</v>
      </c>
      <c r="D24" s="719">
        <f>D25+D26</f>
        <v>0</v>
      </c>
      <c r="E24" s="14"/>
      <c r="H24" s="14"/>
      <c r="I24" s="14"/>
      <c r="J24" s="1631"/>
    </row>
    <row r="25" spans="1:10" x14ac:dyDescent="0.3">
      <c r="A25" s="307">
        <v>170</v>
      </c>
      <c r="B25" s="705" t="s">
        <v>655</v>
      </c>
      <c r="C25" s="715"/>
      <c r="D25" s="712"/>
      <c r="E25" s="14"/>
      <c r="H25" s="14"/>
      <c r="I25" s="14"/>
      <c r="J25" s="1631"/>
    </row>
    <row r="26" spans="1:10" x14ac:dyDescent="0.3">
      <c r="A26" s="307" t="s">
        <v>400</v>
      </c>
      <c r="B26" s="705" t="s">
        <v>912</v>
      </c>
      <c r="C26" s="715">
        <v>0</v>
      </c>
      <c r="D26" s="712">
        <v>0</v>
      </c>
      <c r="E26" s="14"/>
      <c r="H26" s="14"/>
      <c r="I26" s="14"/>
      <c r="J26" s="1631"/>
    </row>
    <row r="27" spans="1:10" x14ac:dyDescent="0.3">
      <c r="A27" s="307" t="s">
        <v>401</v>
      </c>
      <c r="B27" s="706" t="s">
        <v>923</v>
      </c>
      <c r="C27" s="715">
        <v>0</v>
      </c>
      <c r="D27" s="712">
        <v>0</v>
      </c>
    </row>
    <row r="28" spans="1:10" ht="15.75" thickBot="1" x14ac:dyDescent="0.35">
      <c r="A28" s="691" t="s">
        <v>402</v>
      </c>
      <c r="B28" s="707" t="s">
        <v>924</v>
      </c>
      <c r="C28" s="488">
        <v>0</v>
      </c>
      <c r="D28" s="489">
        <v>0</v>
      </c>
    </row>
    <row r="29" spans="1:10" ht="15.75" thickBot="1" x14ac:dyDescent="0.35">
      <c r="A29" s="690" t="s">
        <v>403</v>
      </c>
      <c r="B29" s="700" t="s">
        <v>507</v>
      </c>
      <c r="C29" s="486">
        <f>C24+C27+C28</f>
        <v>0</v>
      </c>
      <c r="D29" s="487">
        <f>D24+D27+D28</f>
        <v>0</v>
      </c>
    </row>
    <row r="30" spans="1:10" ht="26.25" customHeight="1" thickBot="1" x14ac:dyDescent="0.35">
      <c r="A30" s="716" t="s">
        <v>508</v>
      </c>
      <c r="B30" s="703"/>
      <c r="C30" s="713"/>
      <c r="D30" s="717"/>
    </row>
    <row r="31" spans="1:10" ht="30" x14ac:dyDescent="0.3">
      <c r="A31" s="718" t="s">
        <v>404</v>
      </c>
      <c r="B31" s="724" t="s">
        <v>509</v>
      </c>
      <c r="C31" s="722"/>
      <c r="D31" s="676"/>
    </row>
    <row r="32" spans="1:10" ht="51" customHeight="1" x14ac:dyDescent="0.3">
      <c r="A32" s="307" t="s">
        <v>408</v>
      </c>
      <c r="B32" s="725" t="s">
        <v>510</v>
      </c>
      <c r="C32" s="701"/>
      <c r="D32" s="613"/>
    </row>
    <row r="33" spans="1:4" ht="60" customHeight="1" x14ac:dyDescent="0.3">
      <c r="A33" s="307" t="s">
        <v>409</v>
      </c>
      <c r="B33" s="725" t="s">
        <v>511</v>
      </c>
      <c r="C33" s="701"/>
      <c r="D33" s="613"/>
    </row>
    <row r="34" spans="1:4" ht="54.75" customHeight="1" thickBot="1" x14ac:dyDescent="0.35">
      <c r="A34" s="691" t="s">
        <v>410</v>
      </c>
      <c r="B34" s="726" t="s">
        <v>512</v>
      </c>
      <c r="C34" s="702"/>
      <c r="D34" s="618"/>
    </row>
    <row r="35" spans="1:4" ht="15.75" thickBot="1" x14ac:dyDescent="0.35">
      <c r="A35" s="690" t="s">
        <v>494</v>
      </c>
      <c r="B35" s="727" t="s">
        <v>513</v>
      </c>
      <c r="C35" s="622">
        <f>SUM(C31:C34)</f>
        <v>0</v>
      </c>
      <c r="D35" s="621">
        <f>SUM(D31:D34)</f>
        <v>0</v>
      </c>
    </row>
    <row r="36" spans="1:4" ht="15.75" thickBot="1" x14ac:dyDescent="0.35">
      <c r="A36" s="721" t="s">
        <v>496</v>
      </c>
      <c r="B36" s="728" t="s">
        <v>514</v>
      </c>
      <c r="C36" s="723">
        <f>C35+C29+C22</f>
        <v>981434.42</v>
      </c>
      <c r="D36" s="688">
        <f>D35+D29+D22</f>
        <v>1649217.5</v>
      </c>
    </row>
    <row r="37" spans="1:4" x14ac:dyDescent="0.3">
      <c r="A37" s="56"/>
      <c r="B37" s="203"/>
      <c r="C37" s="203"/>
      <c r="D37" s="203"/>
    </row>
    <row r="38" spans="1:4" x14ac:dyDescent="0.3">
      <c r="A38" s="56"/>
      <c r="B38" s="309"/>
      <c r="C38" s="56"/>
      <c r="D38" s="56"/>
    </row>
    <row r="39" spans="1:4" x14ac:dyDescent="0.3">
      <c r="A39" s="56"/>
      <c r="B39" s="79" t="s">
        <v>913</v>
      </c>
      <c r="C39" s="56"/>
      <c r="D39" s="56"/>
    </row>
  </sheetData>
  <mergeCells count="2">
    <mergeCell ref="J3:J26"/>
    <mergeCell ref="A7:D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24"/>
  <sheetViews>
    <sheetView topLeftCell="A25" zoomScale="70" zoomScaleNormal="70" workbookViewId="0">
      <selection activeCell="C28" activeCellId="1" sqref="C24 C28"/>
    </sheetView>
  </sheetViews>
  <sheetFormatPr defaultColWidth="9.140625" defaultRowHeight="15" x14ac:dyDescent="0.25"/>
  <cols>
    <col min="1" max="1" width="13.7109375" style="1" customWidth="1"/>
    <col min="2" max="2" width="53.28515625" style="1" customWidth="1"/>
    <col min="3" max="3" width="21.140625" style="1" customWidth="1"/>
    <col min="4" max="4" width="20" style="1" customWidth="1"/>
    <col min="5" max="7" width="26.7109375" style="1" customWidth="1"/>
    <col min="8" max="8" width="26.7109375" style="405" customWidth="1"/>
    <col min="9" max="10" width="26.7109375" style="403" customWidth="1"/>
    <col min="11" max="16" width="9.140625" style="403"/>
    <col min="17" max="16384" width="9.140625" style="1"/>
  </cols>
  <sheetData>
    <row r="1" spans="1:16" x14ac:dyDescent="0.25">
      <c r="A1" s="79"/>
      <c r="B1" s="344" t="s">
        <v>790</v>
      </c>
      <c r="C1" s="55"/>
      <c r="D1" s="55"/>
      <c r="E1" s="55"/>
      <c r="F1" s="55"/>
      <c r="G1" s="79"/>
      <c r="H1" s="399"/>
      <c r="I1" s="79"/>
      <c r="J1" s="55"/>
      <c r="K1" s="55"/>
      <c r="L1" s="55"/>
      <c r="M1" s="55"/>
      <c r="N1" s="55"/>
      <c r="O1" s="79"/>
      <c r="P1" s="79"/>
    </row>
    <row r="2" spans="1:16" ht="15.75" x14ac:dyDescent="0.3">
      <c r="A2" s="79"/>
      <c r="B2" s="341"/>
      <c r="C2" s="79"/>
      <c r="D2" s="79"/>
      <c r="E2" s="79"/>
      <c r="F2" s="79"/>
      <c r="G2" s="79"/>
      <c r="H2" s="399"/>
      <c r="I2" s="79"/>
      <c r="J2" s="79"/>
      <c r="K2" s="79"/>
      <c r="L2" s="57"/>
      <c r="M2" s="57"/>
      <c r="N2" s="79"/>
      <c r="O2" s="79"/>
      <c r="P2" s="79"/>
    </row>
    <row r="3" spans="1:16" x14ac:dyDescent="0.25">
      <c r="A3" s="79"/>
      <c r="B3" s="4"/>
      <c r="C3" s="58"/>
      <c r="D3" s="58"/>
      <c r="E3" s="400"/>
      <c r="F3" s="79"/>
      <c r="G3" s="79"/>
      <c r="H3" s="1730"/>
      <c r="I3" s="79"/>
      <c r="J3" s="58"/>
      <c r="K3" s="58"/>
      <c r="L3" s="58"/>
      <c r="M3" s="115"/>
      <c r="N3" s="64"/>
      <c r="O3" s="64"/>
      <c r="P3" s="1719"/>
    </row>
    <row r="4" spans="1:16" x14ac:dyDescent="0.25">
      <c r="A4" s="79"/>
      <c r="B4" s="344" t="s">
        <v>136</v>
      </c>
      <c r="C4" s="55"/>
      <c r="D4" s="55"/>
      <c r="E4" s="400"/>
      <c r="F4" s="79"/>
      <c r="G4" s="79"/>
      <c r="H4" s="1730"/>
      <c r="I4" s="79"/>
      <c r="J4" s="58"/>
      <c r="K4" s="58"/>
      <c r="L4" s="58"/>
      <c r="M4" s="115"/>
      <c r="N4" s="64"/>
      <c r="O4" s="64"/>
      <c r="P4" s="1719"/>
    </row>
    <row r="5" spans="1:16" x14ac:dyDescent="0.25">
      <c r="A5" s="79"/>
      <c r="B5" s="401" t="s">
        <v>791</v>
      </c>
      <c r="C5" s="80"/>
      <c r="D5" s="80"/>
      <c r="E5" s="79"/>
      <c r="F5" s="79"/>
      <c r="G5" s="79"/>
      <c r="H5" s="399"/>
      <c r="I5" s="79"/>
      <c r="J5" s="59"/>
      <c r="K5" s="59"/>
      <c r="L5" s="59"/>
      <c r="M5" s="64"/>
      <c r="N5" s="64"/>
      <c r="O5" s="64"/>
      <c r="P5" s="64"/>
    </row>
    <row r="6" spans="1:16" x14ac:dyDescent="0.25">
      <c r="A6" s="79"/>
      <c r="B6" s="136" t="s">
        <v>137</v>
      </c>
      <c r="C6" s="80"/>
      <c r="D6" s="80"/>
      <c r="E6" s="79"/>
      <c r="F6" s="79"/>
      <c r="G6" s="79"/>
      <c r="H6" s="399"/>
      <c r="I6" s="79"/>
      <c r="J6" s="59"/>
      <c r="K6" s="59"/>
      <c r="L6" s="59"/>
      <c r="M6" s="64"/>
      <c r="N6" s="64"/>
      <c r="O6" s="64"/>
      <c r="P6" s="64"/>
    </row>
    <row r="7" spans="1:16" ht="15.75" thickBot="1" x14ac:dyDescent="0.3">
      <c r="A7" s="64"/>
      <c r="B7" s="64"/>
      <c r="C7" s="64"/>
      <c r="D7" s="64"/>
      <c r="E7" s="64"/>
      <c r="F7" s="64"/>
      <c r="G7" s="64"/>
      <c r="H7" s="402"/>
      <c r="I7" s="64"/>
      <c r="J7" s="64"/>
      <c r="K7" s="64"/>
      <c r="L7" s="64"/>
      <c r="M7" s="64"/>
      <c r="N7" s="64"/>
      <c r="O7" s="64"/>
      <c r="P7" s="64"/>
    </row>
    <row r="8" spans="1:16" ht="30" customHeight="1" thickBot="1" x14ac:dyDescent="0.3">
      <c r="A8" s="1744" t="s">
        <v>396</v>
      </c>
      <c r="B8" s="1742" t="s">
        <v>268</v>
      </c>
      <c r="C8" s="1721" t="s">
        <v>719</v>
      </c>
      <c r="D8" s="1722"/>
      <c r="E8" s="1723"/>
      <c r="F8" s="1728" t="s">
        <v>720</v>
      </c>
      <c r="G8" s="1722"/>
      <c r="H8" s="1723"/>
      <c r="I8" s="1720"/>
      <c r="J8" s="1726"/>
      <c r="K8" s="1725"/>
      <c r="L8" s="1726"/>
      <c r="M8" s="1726"/>
      <c r="N8" s="1725"/>
      <c r="O8" s="1726"/>
      <c r="P8" s="1726"/>
    </row>
    <row r="9" spans="1:16" ht="72" customHeight="1" thickBot="1" x14ac:dyDescent="0.3">
      <c r="A9" s="1745"/>
      <c r="B9" s="1743"/>
      <c r="C9" s="182" t="s">
        <v>721</v>
      </c>
      <c r="D9" s="182" t="s">
        <v>446</v>
      </c>
      <c r="E9" s="183" t="s">
        <v>138</v>
      </c>
      <c r="F9" s="441" t="s">
        <v>723</v>
      </c>
      <c r="G9" s="182" t="s">
        <v>792</v>
      </c>
      <c r="H9" s="183" t="s">
        <v>138</v>
      </c>
      <c r="I9" s="1720"/>
      <c r="J9" s="1726"/>
      <c r="K9" s="61"/>
      <c r="L9" s="60"/>
      <c r="M9" s="61"/>
      <c r="N9" s="61"/>
      <c r="O9" s="60"/>
      <c r="P9" s="60"/>
    </row>
    <row r="10" spans="1:16" ht="15.75" thickBot="1" x14ac:dyDescent="0.3">
      <c r="A10" s="217" t="s">
        <v>7</v>
      </c>
      <c r="B10" s="63"/>
      <c r="C10" s="451"/>
      <c r="D10" s="218"/>
      <c r="E10" s="747"/>
      <c r="F10" s="218"/>
      <c r="G10" s="218"/>
      <c r="H10" s="737"/>
      <c r="I10" s="64"/>
      <c r="J10" s="58"/>
      <c r="K10" s="58"/>
      <c r="L10" s="58"/>
      <c r="M10" s="58"/>
      <c r="N10" s="58"/>
      <c r="O10" s="58"/>
      <c r="P10" s="58"/>
    </row>
    <row r="11" spans="1:16" s="403" customFormat="1" x14ac:dyDescent="0.25">
      <c r="A11" s="736" t="s">
        <v>371</v>
      </c>
      <c r="B11" s="738" t="s">
        <v>447</v>
      </c>
      <c r="C11" s="763"/>
      <c r="D11" s="764"/>
      <c r="E11" s="1605">
        <f>C11-D11</f>
        <v>0</v>
      </c>
      <c r="F11" s="610">
        <f>D51</f>
        <v>0</v>
      </c>
      <c r="G11" s="764"/>
      <c r="H11" s="676">
        <f>F11-G11</f>
        <v>0</v>
      </c>
      <c r="I11" s="116"/>
      <c r="J11" s="59"/>
      <c r="K11" s="59"/>
      <c r="L11" s="59"/>
      <c r="M11" s="59"/>
      <c r="N11" s="59"/>
      <c r="O11" s="59"/>
      <c r="P11" s="59"/>
    </row>
    <row r="12" spans="1:16" s="403" customFormat="1" x14ac:dyDescent="0.25">
      <c r="A12" s="729" t="s">
        <v>380</v>
      </c>
      <c r="B12" s="739" t="s">
        <v>448</v>
      </c>
      <c r="C12" s="609"/>
      <c r="D12" s="610"/>
      <c r="E12" s="1161">
        <f>C12-D12</f>
        <v>0</v>
      </c>
      <c r="F12" s="610">
        <f t="shared" ref="F12:F44" si="0">D52</f>
        <v>0</v>
      </c>
      <c r="G12" s="610"/>
      <c r="H12" s="613">
        <f>F12-G12</f>
        <v>0</v>
      </c>
      <c r="I12" s="116"/>
      <c r="J12" s="61"/>
      <c r="K12" s="59"/>
      <c r="L12" s="59"/>
      <c r="M12" s="59"/>
      <c r="N12" s="59"/>
      <c r="O12" s="59"/>
      <c r="P12" s="59"/>
    </row>
    <row r="13" spans="1:16" s="403" customFormat="1" x14ac:dyDescent="0.25">
      <c r="A13" s="729" t="s">
        <v>384</v>
      </c>
      <c r="B13" s="739" t="s">
        <v>428</v>
      </c>
      <c r="C13" s="609">
        <v>0</v>
      </c>
      <c r="D13" s="610">
        <v>0</v>
      </c>
      <c r="E13" s="1161">
        <f>C13-D13</f>
        <v>0</v>
      </c>
      <c r="F13" s="610">
        <f t="shared" si="0"/>
        <v>0</v>
      </c>
      <c r="G13" s="610">
        <v>0</v>
      </c>
      <c r="H13" s="613">
        <f>F13-G13</f>
        <v>0</v>
      </c>
      <c r="I13" s="116"/>
      <c r="J13" s="61"/>
      <c r="K13" s="59"/>
      <c r="L13" s="59"/>
      <c r="M13" s="59"/>
      <c r="N13" s="59"/>
      <c r="O13" s="59"/>
      <c r="P13" s="59"/>
    </row>
    <row r="14" spans="1:16" s="403" customFormat="1" x14ac:dyDescent="0.25">
      <c r="A14" s="729" t="s">
        <v>385</v>
      </c>
      <c r="B14" s="740" t="s">
        <v>420</v>
      </c>
      <c r="C14" s="609"/>
      <c r="D14" s="610"/>
      <c r="E14" s="1161">
        <f>C14-D14</f>
        <v>0</v>
      </c>
      <c r="F14" s="610">
        <f t="shared" si="0"/>
        <v>0</v>
      </c>
      <c r="G14" s="610"/>
      <c r="H14" s="613">
        <f>F14-G14</f>
        <v>0</v>
      </c>
      <c r="I14" s="116"/>
      <c r="J14" s="61"/>
      <c r="K14" s="59"/>
      <c r="L14" s="59"/>
      <c r="M14" s="59"/>
      <c r="N14" s="59"/>
      <c r="O14" s="59"/>
      <c r="P14" s="59"/>
    </row>
    <row r="15" spans="1:16" s="403" customFormat="1" ht="15.75" thickBot="1" x14ac:dyDescent="0.3">
      <c r="A15" s="730" t="s">
        <v>386</v>
      </c>
      <c r="B15" s="741" t="s">
        <v>140</v>
      </c>
      <c r="C15" s="614">
        <v>0</v>
      </c>
      <c r="D15" s="615">
        <v>0</v>
      </c>
      <c r="E15" s="1606">
        <f>C15-D15</f>
        <v>0</v>
      </c>
      <c r="F15" s="610">
        <f t="shared" si="0"/>
        <v>0</v>
      </c>
      <c r="G15" s="615">
        <v>0</v>
      </c>
      <c r="H15" s="618">
        <f>F15-G15</f>
        <v>0</v>
      </c>
      <c r="I15" s="116"/>
      <c r="J15" s="59"/>
      <c r="K15" s="59"/>
      <c r="L15" s="59"/>
      <c r="M15" s="59"/>
      <c r="N15" s="59"/>
      <c r="O15" s="59"/>
      <c r="P15" s="59"/>
    </row>
    <row r="16" spans="1:16" s="403" customFormat="1" ht="16.5" thickBot="1" x14ac:dyDescent="0.35">
      <c r="A16" s="731" t="s">
        <v>387</v>
      </c>
      <c r="B16" s="742" t="s">
        <v>449</v>
      </c>
      <c r="C16" s="767">
        <f t="shared" ref="C16:H16" si="1">SUM(C11:C15)</f>
        <v>0</v>
      </c>
      <c r="D16" s="620">
        <f t="shared" si="1"/>
        <v>0</v>
      </c>
      <c r="E16" s="913">
        <f t="shared" si="1"/>
        <v>0</v>
      </c>
      <c r="F16" s="913">
        <f t="shared" si="0"/>
        <v>0</v>
      </c>
      <c r="G16" s="620">
        <f t="shared" si="1"/>
        <v>0</v>
      </c>
      <c r="H16" s="621">
        <f t="shared" si="1"/>
        <v>0</v>
      </c>
      <c r="I16" s="116"/>
      <c r="J16" s="64"/>
      <c r="K16" s="59"/>
      <c r="L16" s="59"/>
      <c r="M16" s="59"/>
      <c r="N16" s="59"/>
      <c r="O16" s="59"/>
      <c r="P16" s="59"/>
    </row>
    <row r="17" spans="1:16" s="403" customFormat="1" ht="15" customHeight="1" x14ac:dyDescent="0.3">
      <c r="A17" s="689"/>
      <c r="B17" s="743"/>
      <c r="C17" s="772"/>
      <c r="D17" s="634"/>
      <c r="E17" s="1160"/>
      <c r="F17" s="610">
        <f t="shared" si="0"/>
        <v>0</v>
      </c>
      <c r="G17" s="634"/>
      <c r="H17" s="627"/>
      <c r="I17" s="1729"/>
      <c r="J17" s="1729"/>
      <c r="K17" s="1729"/>
      <c r="L17" s="1729"/>
      <c r="M17" s="1729"/>
      <c r="N17" s="1729"/>
      <c r="O17" s="1729"/>
      <c r="P17" s="1729"/>
    </row>
    <row r="18" spans="1:16" s="403" customFormat="1" ht="15.75" thickBot="1" x14ac:dyDescent="0.3">
      <c r="A18" s="758" t="s">
        <v>458</v>
      </c>
      <c r="B18" s="759"/>
      <c r="C18" s="773"/>
      <c r="D18" s="687"/>
      <c r="E18" s="1606"/>
      <c r="F18" s="610">
        <f t="shared" si="0"/>
        <v>0</v>
      </c>
      <c r="G18" s="687"/>
      <c r="H18" s="618"/>
      <c r="I18" s="261"/>
      <c r="J18" s="61"/>
      <c r="K18" s="59"/>
      <c r="L18" s="59"/>
      <c r="M18" s="59"/>
      <c r="N18" s="59"/>
      <c r="O18" s="59"/>
      <c r="P18" s="59"/>
    </row>
    <row r="19" spans="1:16" s="403" customFormat="1" ht="30.75" customHeight="1" thickBot="1" x14ac:dyDescent="0.3">
      <c r="A19" s="633" t="s">
        <v>388</v>
      </c>
      <c r="B19" s="762" t="s">
        <v>429</v>
      </c>
      <c r="C19" s="619">
        <f t="shared" ref="C19:H19" si="2">C20+C21</f>
        <v>0</v>
      </c>
      <c r="D19" s="620">
        <f t="shared" si="2"/>
        <v>0</v>
      </c>
      <c r="E19" s="913">
        <f t="shared" si="2"/>
        <v>0</v>
      </c>
      <c r="F19" s="913">
        <f t="shared" si="0"/>
        <v>0</v>
      </c>
      <c r="G19" s="620">
        <f t="shared" si="2"/>
        <v>0</v>
      </c>
      <c r="H19" s="621">
        <f t="shared" si="2"/>
        <v>0</v>
      </c>
      <c r="I19" s="116"/>
      <c r="J19" s="59"/>
      <c r="K19" s="59"/>
      <c r="L19" s="59"/>
      <c r="M19" s="59"/>
      <c r="N19" s="59"/>
      <c r="O19" s="59"/>
      <c r="P19" s="59"/>
    </row>
    <row r="20" spans="1:16" s="403" customFormat="1" ht="15.75" customHeight="1" thickBot="1" x14ac:dyDescent="0.3">
      <c r="A20" s="760" t="s">
        <v>389</v>
      </c>
      <c r="B20" s="761" t="s">
        <v>793</v>
      </c>
      <c r="C20" s="774">
        <v>0</v>
      </c>
      <c r="D20" s="768"/>
      <c r="E20" s="1607">
        <f>C20-D20</f>
        <v>0</v>
      </c>
      <c r="F20" s="610">
        <f t="shared" si="0"/>
        <v>0</v>
      </c>
      <c r="G20" s="768"/>
      <c r="H20" s="775">
        <f>F20-G20</f>
        <v>0</v>
      </c>
      <c r="I20" s="116"/>
      <c r="J20" s="62"/>
      <c r="K20" s="57"/>
      <c r="L20" s="59"/>
      <c r="M20" s="59"/>
      <c r="N20" s="59"/>
      <c r="O20" s="59"/>
      <c r="P20" s="59"/>
    </row>
    <row r="21" spans="1:16" s="403" customFormat="1" ht="15.75" customHeight="1" thickBot="1" x14ac:dyDescent="0.3">
      <c r="A21" s="633" t="s">
        <v>390</v>
      </c>
      <c r="B21" s="757" t="s">
        <v>794</v>
      </c>
      <c r="C21" s="619">
        <f t="shared" ref="C21:H21" si="3">SUM(C22:C28)</f>
        <v>0</v>
      </c>
      <c r="D21" s="620">
        <f t="shared" si="3"/>
        <v>0</v>
      </c>
      <c r="E21" s="913">
        <f t="shared" si="3"/>
        <v>0</v>
      </c>
      <c r="F21" s="1607">
        <f t="shared" si="0"/>
        <v>0</v>
      </c>
      <c r="G21" s="620">
        <f t="shared" si="3"/>
        <v>0</v>
      </c>
      <c r="H21" s="621">
        <f t="shared" si="3"/>
        <v>0</v>
      </c>
      <c r="I21" s="116"/>
      <c r="J21" s="62"/>
      <c r="K21" s="59"/>
      <c r="L21" s="59"/>
      <c r="M21" s="59"/>
      <c r="N21" s="59"/>
      <c r="O21" s="59"/>
      <c r="P21" s="59"/>
    </row>
    <row r="22" spans="1:16" s="403" customFormat="1" ht="15.75" customHeight="1" x14ac:dyDescent="0.25">
      <c r="A22" s="449" t="s">
        <v>391</v>
      </c>
      <c r="B22" s="756" t="s">
        <v>795</v>
      </c>
      <c r="C22" s="625">
        <v>0</v>
      </c>
      <c r="D22" s="626"/>
      <c r="E22" s="1160">
        <f t="shared" ref="E22:E28" si="4">C22-D22</f>
        <v>0</v>
      </c>
      <c r="F22" s="610">
        <f t="shared" si="0"/>
        <v>0</v>
      </c>
      <c r="G22" s="626"/>
      <c r="H22" s="627">
        <f t="shared" ref="H22:H28" si="5">F22-G22</f>
        <v>0</v>
      </c>
      <c r="I22" s="116"/>
      <c r="J22" s="62"/>
      <c r="K22" s="59"/>
      <c r="L22" s="59"/>
      <c r="M22" s="59"/>
      <c r="N22" s="59"/>
      <c r="O22" s="59"/>
      <c r="P22" s="59"/>
    </row>
    <row r="23" spans="1:16" s="403" customFormat="1" ht="15.75" customHeight="1" x14ac:dyDescent="0.25">
      <c r="A23" s="82" t="s">
        <v>392</v>
      </c>
      <c r="B23" s="744" t="s">
        <v>796</v>
      </c>
      <c r="C23" s="609">
        <v>0</v>
      </c>
      <c r="D23" s="610"/>
      <c r="E23" s="1161">
        <f t="shared" si="4"/>
        <v>0</v>
      </c>
      <c r="F23" s="610">
        <f t="shared" si="0"/>
        <v>0</v>
      </c>
      <c r="G23" s="610"/>
      <c r="H23" s="613">
        <f t="shared" si="5"/>
        <v>0</v>
      </c>
      <c r="I23" s="116"/>
      <c r="J23" s="62"/>
      <c r="K23" s="59"/>
      <c r="L23" s="59"/>
      <c r="M23" s="59"/>
      <c r="N23" s="59"/>
      <c r="O23" s="59"/>
      <c r="P23" s="59"/>
    </row>
    <row r="24" spans="1:16" s="403" customFormat="1" ht="15.75" customHeight="1" x14ac:dyDescent="0.25">
      <c r="A24" s="82" t="s">
        <v>393</v>
      </c>
      <c r="B24" s="744" t="s">
        <v>797</v>
      </c>
      <c r="C24" s="609"/>
      <c r="D24" s="610"/>
      <c r="E24" s="1161">
        <f t="shared" si="4"/>
        <v>0</v>
      </c>
      <c r="F24" s="610">
        <f t="shared" si="0"/>
        <v>0</v>
      </c>
      <c r="G24" s="610"/>
      <c r="H24" s="613">
        <f t="shared" si="5"/>
        <v>0</v>
      </c>
      <c r="I24" s="116"/>
      <c r="J24" s="62"/>
      <c r="K24" s="59"/>
      <c r="L24" s="59"/>
      <c r="M24" s="59"/>
      <c r="N24" s="59"/>
      <c r="O24" s="59"/>
      <c r="P24" s="59"/>
    </row>
    <row r="25" spans="1:16" s="403" customFormat="1" ht="15.75" customHeight="1" x14ac:dyDescent="0.25">
      <c r="A25" s="82" t="s">
        <v>394</v>
      </c>
      <c r="B25" s="744" t="s">
        <v>798</v>
      </c>
      <c r="C25" s="609">
        <v>0</v>
      </c>
      <c r="D25" s="610"/>
      <c r="E25" s="1161">
        <f t="shared" si="4"/>
        <v>0</v>
      </c>
      <c r="F25" s="610">
        <f t="shared" si="0"/>
        <v>0</v>
      </c>
      <c r="G25" s="610"/>
      <c r="H25" s="613">
        <f t="shared" si="5"/>
        <v>0</v>
      </c>
      <c r="I25" s="116"/>
      <c r="J25" s="62"/>
      <c r="K25" s="59"/>
      <c r="L25" s="59"/>
      <c r="M25" s="59"/>
      <c r="N25" s="59"/>
      <c r="O25" s="59"/>
      <c r="P25" s="59"/>
    </row>
    <row r="26" spans="1:16" s="403" customFormat="1" ht="15.75" customHeight="1" x14ac:dyDescent="0.25">
      <c r="A26" s="82" t="s">
        <v>395</v>
      </c>
      <c r="B26" s="744" t="s">
        <v>799</v>
      </c>
      <c r="C26" s="609">
        <v>0</v>
      </c>
      <c r="D26" s="610"/>
      <c r="E26" s="1161">
        <f t="shared" si="4"/>
        <v>0</v>
      </c>
      <c r="F26" s="610">
        <f t="shared" si="0"/>
        <v>0</v>
      </c>
      <c r="G26" s="610"/>
      <c r="H26" s="613">
        <f t="shared" si="5"/>
        <v>0</v>
      </c>
      <c r="I26" s="116"/>
      <c r="J26" s="62"/>
      <c r="K26" s="59"/>
      <c r="L26" s="59"/>
      <c r="M26" s="59"/>
      <c r="N26" s="59"/>
      <c r="O26" s="59"/>
      <c r="P26" s="59"/>
    </row>
    <row r="27" spans="1:16" s="403" customFormat="1" ht="15.75" customHeight="1" x14ac:dyDescent="0.25">
      <c r="A27" s="82" t="s">
        <v>397</v>
      </c>
      <c r="B27" s="744" t="s">
        <v>800</v>
      </c>
      <c r="C27" s="609">
        <v>0</v>
      </c>
      <c r="D27" s="770"/>
      <c r="E27" s="1161">
        <f t="shared" si="4"/>
        <v>0</v>
      </c>
      <c r="F27" s="610">
        <f t="shared" si="0"/>
        <v>0</v>
      </c>
      <c r="G27" s="770"/>
      <c r="H27" s="613">
        <f t="shared" si="5"/>
        <v>0</v>
      </c>
      <c r="I27" s="116"/>
      <c r="J27" s="59"/>
      <c r="K27" s="59"/>
      <c r="L27" s="59"/>
      <c r="M27" s="59"/>
      <c r="N27" s="59"/>
      <c r="O27" s="59"/>
      <c r="P27" s="59"/>
    </row>
    <row r="28" spans="1:16" s="403" customFormat="1" ht="24" customHeight="1" thickBot="1" x14ac:dyDescent="0.3">
      <c r="A28" s="748" t="s">
        <v>398</v>
      </c>
      <c r="B28" s="752" t="s">
        <v>801</v>
      </c>
      <c r="C28" s="614"/>
      <c r="D28" s="615"/>
      <c r="E28" s="1606">
        <f t="shared" si="4"/>
        <v>0</v>
      </c>
      <c r="F28" s="610">
        <f t="shared" si="0"/>
        <v>0</v>
      </c>
      <c r="G28" s="615"/>
      <c r="H28" s="618">
        <f t="shared" si="5"/>
        <v>0</v>
      </c>
      <c r="I28" s="116"/>
      <c r="J28" s="59"/>
      <c r="K28" s="59"/>
      <c r="L28" s="59"/>
      <c r="M28" s="59"/>
      <c r="N28" s="59"/>
      <c r="O28" s="59"/>
      <c r="P28" s="116"/>
    </row>
    <row r="29" spans="1:16" s="403" customFormat="1" ht="15.75" customHeight="1" thickBot="1" x14ac:dyDescent="0.3">
      <c r="A29" s="750" t="s">
        <v>399</v>
      </c>
      <c r="B29" s="755" t="s">
        <v>455</v>
      </c>
      <c r="C29" s="619">
        <f t="shared" ref="C29:H29" si="6">SUM(C30:C36)</f>
        <v>0</v>
      </c>
      <c r="D29" s="620">
        <f t="shared" si="6"/>
        <v>0</v>
      </c>
      <c r="E29" s="913">
        <f t="shared" si="6"/>
        <v>0</v>
      </c>
      <c r="F29" s="913">
        <f t="shared" si="0"/>
        <v>0</v>
      </c>
      <c r="G29" s="620">
        <f t="shared" si="6"/>
        <v>0</v>
      </c>
      <c r="H29" s="621">
        <f t="shared" si="6"/>
        <v>0</v>
      </c>
      <c r="I29" s="116"/>
      <c r="J29" s="59"/>
      <c r="K29" s="59"/>
      <c r="L29" s="59"/>
      <c r="M29" s="59"/>
      <c r="N29" s="59"/>
      <c r="O29" s="59"/>
      <c r="P29" s="59"/>
    </row>
    <row r="30" spans="1:16" s="403" customFormat="1" ht="21" customHeight="1" x14ac:dyDescent="0.25">
      <c r="A30" s="753" t="s">
        <v>400</v>
      </c>
      <c r="B30" s="754" t="s">
        <v>141</v>
      </c>
      <c r="C30" s="625">
        <v>0</v>
      </c>
      <c r="D30" s="626">
        <v>0</v>
      </c>
      <c r="E30" s="1160">
        <f t="shared" ref="E30:E44" si="7">C30-D30</f>
        <v>0</v>
      </c>
      <c r="F30" s="610">
        <f t="shared" si="0"/>
        <v>0</v>
      </c>
      <c r="G30" s="626">
        <v>0</v>
      </c>
      <c r="H30" s="627">
        <f t="shared" ref="H30:H44" si="8">F30-G30</f>
        <v>0</v>
      </c>
      <c r="I30" s="116"/>
      <c r="J30" s="61"/>
      <c r="K30" s="59"/>
      <c r="L30" s="59"/>
      <c r="M30" s="59"/>
      <c r="N30" s="59"/>
      <c r="O30" s="59"/>
      <c r="P30" s="59"/>
    </row>
    <row r="31" spans="1:16" s="403" customFormat="1" ht="18.75" customHeight="1" x14ac:dyDescent="0.25">
      <c r="A31" s="450" t="s">
        <v>401</v>
      </c>
      <c r="B31" s="746" t="s">
        <v>142</v>
      </c>
      <c r="C31" s="609">
        <v>0</v>
      </c>
      <c r="D31" s="610">
        <v>0</v>
      </c>
      <c r="E31" s="1161">
        <f t="shared" si="7"/>
        <v>0</v>
      </c>
      <c r="F31" s="610">
        <f t="shared" si="0"/>
        <v>0</v>
      </c>
      <c r="G31" s="610">
        <v>0</v>
      </c>
      <c r="H31" s="613">
        <f t="shared" si="8"/>
        <v>0</v>
      </c>
      <c r="I31" s="116"/>
      <c r="J31" s="61"/>
      <c r="K31" s="59"/>
      <c r="L31" s="59"/>
      <c r="M31" s="59"/>
      <c r="N31" s="59"/>
      <c r="O31" s="59"/>
      <c r="P31" s="59"/>
    </row>
    <row r="32" spans="1:16" s="403" customFormat="1" ht="15.75" customHeight="1" x14ac:dyDescent="0.25">
      <c r="A32" s="450" t="s">
        <v>402</v>
      </c>
      <c r="B32" s="746" t="s">
        <v>143</v>
      </c>
      <c r="C32" s="609">
        <v>0</v>
      </c>
      <c r="D32" s="610">
        <v>0</v>
      </c>
      <c r="E32" s="1161">
        <f t="shared" si="7"/>
        <v>0</v>
      </c>
      <c r="F32" s="610">
        <f t="shared" si="0"/>
        <v>0</v>
      </c>
      <c r="G32" s="610">
        <v>0</v>
      </c>
      <c r="H32" s="613">
        <f t="shared" si="8"/>
        <v>0</v>
      </c>
      <c r="I32" s="116"/>
      <c r="J32" s="59"/>
      <c r="K32" s="59"/>
      <c r="L32" s="59"/>
      <c r="M32" s="59"/>
      <c r="N32" s="59"/>
      <c r="O32" s="59"/>
      <c r="P32" s="59"/>
    </row>
    <row r="33" spans="1:16" s="403" customFormat="1" ht="15.75" customHeight="1" x14ac:dyDescent="0.25">
      <c r="A33" s="450" t="s">
        <v>403</v>
      </c>
      <c r="B33" s="746" t="s">
        <v>144</v>
      </c>
      <c r="C33" s="609">
        <v>0</v>
      </c>
      <c r="D33" s="610">
        <v>0</v>
      </c>
      <c r="E33" s="1161">
        <f t="shared" si="7"/>
        <v>0</v>
      </c>
      <c r="F33" s="610">
        <f t="shared" si="0"/>
        <v>0</v>
      </c>
      <c r="G33" s="610">
        <v>0</v>
      </c>
      <c r="H33" s="613">
        <f t="shared" si="8"/>
        <v>0</v>
      </c>
      <c r="I33" s="116"/>
      <c r="J33" s="59"/>
      <c r="K33" s="59"/>
      <c r="L33" s="59"/>
      <c r="M33" s="59"/>
      <c r="N33" s="59"/>
      <c r="O33" s="59"/>
      <c r="P33" s="59"/>
    </row>
    <row r="34" spans="1:16" s="403" customFormat="1" ht="18.75" customHeight="1" x14ac:dyDescent="0.25">
      <c r="A34" s="450" t="s">
        <v>404</v>
      </c>
      <c r="B34" s="746" t="s">
        <v>145</v>
      </c>
      <c r="C34" s="609"/>
      <c r="D34" s="610"/>
      <c r="E34" s="1161">
        <f t="shared" si="7"/>
        <v>0</v>
      </c>
      <c r="F34" s="610">
        <f t="shared" si="0"/>
        <v>0</v>
      </c>
      <c r="G34" s="610"/>
      <c r="H34" s="613">
        <f t="shared" si="8"/>
        <v>0</v>
      </c>
      <c r="I34" s="116"/>
      <c r="J34" s="59"/>
      <c r="K34" s="59"/>
      <c r="L34" s="59"/>
      <c r="M34" s="59"/>
      <c r="N34" s="59"/>
      <c r="O34" s="59"/>
      <c r="P34" s="59"/>
    </row>
    <row r="35" spans="1:16" s="403" customFormat="1" ht="15.75" customHeight="1" x14ac:dyDescent="0.25">
      <c r="A35" s="450" t="s">
        <v>408</v>
      </c>
      <c r="B35" s="746" t="s">
        <v>146</v>
      </c>
      <c r="C35" s="609"/>
      <c r="D35" s="610"/>
      <c r="E35" s="1161">
        <f t="shared" si="7"/>
        <v>0</v>
      </c>
      <c r="F35" s="610">
        <f t="shared" si="0"/>
        <v>0</v>
      </c>
      <c r="G35" s="610"/>
      <c r="H35" s="613">
        <f t="shared" si="8"/>
        <v>0</v>
      </c>
      <c r="I35" s="64"/>
      <c r="J35" s="64"/>
      <c r="K35" s="64"/>
      <c r="L35" s="64"/>
      <c r="M35" s="64"/>
      <c r="N35" s="64"/>
      <c r="O35" s="64"/>
      <c r="P35" s="64"/>
    </row>
    <row r="36" spans="1:16" s="403" customFormat="1" x14ac:dyDescent="0.25">
      <c r="A36" s="450" t="s">
        <v>409</v>
      </c>
      <c r="B36" s="746" t="s">
        <v>147</v>
      </c>
      <c r="C36" s="609"/>
      <c r="D36" s="610"/>
      <c r="E36" s="1161">
        <f t="shared" si="7"/>
        <v>0</v>
      </c>
      <c r="F36" s="610">
        <f t="shared" si="0"/>
        <v>0</v>
      </c>
      <c r="G36" s="610"/>
      <c r="H36" s="613">
        <f t="shared" si="8"/>
        <v>0</v>
      </c>
      <c r="I36" s="64"/>
      <c r="J36" s="64"/>
      <c r="K36" s="64"/>
      <c r="L36" s="64"/>
      <c r="M36" s="64"/>
      <c r="N36" s="64"/>
      <c r="O36" s="64"/>
      <c r="P36" s="64"/>
    </row>
    <row r="37" spans="1:16" s="403" customFormat="1" x14ac:dyDescent="0.25">
      <c r="A37" s="450" t="s">
        <v>410</v>
      </c>
      <c r="B37" s="746" t="s">
        <v>306</v>
      </c>
      <c r="C37" s="609">
        <v>0</v>
      </c>
      <c r="D37" s="610">
        <v>0</v>
      </c>
      <c r="E37" s="1161">
        <f t="shared" si="7"/>
        <v>0</v>
      </c>
      <c r="F37" s="610">
        <f t="shared" si="0"/>
        <v>0</v>
      </c>
      <c r="G37" s="610">
        <v>0</v>
      </c>
      <c r="H37" s="613">
        <f t="shared" si="8"/>
        <v>0</v>
      </c>
      <c r="I37" s="64"/>
      <c r="J37" s="64"/>
      <c r="K37" s="64"/>
      <c r="L37" s="64"/>
      <c r="M37" s="64"/>
      <c r="N37" s="64"/>
      <c r="O37" s="64"/>
      <c r="P37" s="64"/>
    </row>
    <row r="38" spans="1:16" s="403" customFormat="1" ht="30" customHeight="1" x14ac:dyDescent="0.25">
      <c r="A38" s="450" t="s">
        <v>494</v>
      </c>
      <c r="B38" s="745" t="s">
        <v>450</v>
      </c>
      <c r="C38" s="609">
        <v>0</v>
      </c>
      <c r="D38" s="610">
        <v>0</v>
      </c>
      <c r="E38" s="1161">
        <f t="shared" si="7"/>
        <v>0</v>
      </c>
      <c r="F38" s="610">
        <f t="shared" si="0"/>
        <v>0</v>
      </c>
      <c r="G38" s="610">
        <v>0</v>
      </c>
      <c r="H38" s="613">
        <f t="shared" si="8"/>
        <v>0</v>
      </c>
      <c r="I38" s="64"/>
      <c r="J38" s="64"/>
      <c r="K38" s="64"/>
      <c r="L38" s="64"/>
      <c r="M38" s="64"/>
      <c r="N38" s="64"/>
      <c r="O38" s="64"/>
      <c r="P38" s="64"/>
    </row>
    <row r="39" spans="1:16" s="403" customFormat="1" x14ac:dyDescent="0.25">
      <c r="A39" s="450" t="s">
        <v>496</v>
      </c>
      <c r="B39" s="746" t="s">
        <v>148</v>
      </c>
      <c r="C39" s="609">
        <v>0</v>
      </c>
      <c r="D39" s="610">
        <v>0</v>
      </c>
      <c r="E39" s="1161">
        <f t="shared" si="7"/>
        <v>0</v>
      </c>
      <c r="F39" s="610">
        <f t="shared" si="0"/>
        <v>0</v>
      </c>
      <c r="G39" s="610">
        <v>0</v>
      </c>
      <c r="H39" s="613">
        <f t="shared" si="8"/>
        <v>0</v>
      </c>
      <c r="I39" s="1720"/>
      <c r="J39" s="1726"/>
      <c r="K39" s="1725"/>
      <c r="L39" s="1726"/>
      <c r="M39" s="1726"/>
      <c r="N39" s="1725"/>
      <c r="O39" s="1726"/>
      <c r="P39" s="1726"/>
    </row>
    <row r="40" spans="1:16" s="403" customFormat="1" ht="30.75" customHeight="1" x14ac:dyDescent="0.25">
      <c r="A40" s="450" t="s">
        <v>498</v>
      </c>
      <c r="B40" s="745" t="s">
        <v>308</v>
      </c>
      <c r="C40" s="609">
        <v>25707.35</v>
      </c>
      <c r="D40" s="610">
        <v>0</v>
      </c>
      <c r="E40" s="1161">
        <f t="shared" si="7"/>
        <v>25707.35</v>
      </c>
      <c r="F40" s="610">
        <f t="shared" si="0"/>
        <v>19548.48</v>
      </c>
      <c r="G40" s="610">
        <v>0</v>
      </c>
      <c r="H40" s="613">
        <f t="shared" si="8"/>
        <v>19548.48</v>
      </c>
      <c r="I40" s="1720"/>
      <c r="J40" s="1726"/>
      <c r="K40" s="249"/>
      <c r="L40" s="57"/>
      <c r="M40" s="57"/>
      <c r="N40" s="249"/>
      <c r="O40" s="57"/>
      <c r="P40" s="57"/>
    </row>
    <row r="41" spans="1:16" s="403" customFormat="1" ht="25.5" customHeight="1" x14ac:dyDescent="0.25">
      <c r="A41" s="450" t="s">
        <v>802</v>
      </c>
      <c r="B41" s="745" t="s">
        <v>307</v>
      </c>
      <c r="C41" s="609">
        <v>0</v>
      </c>
      <c r="D41" s="610">
        <v>0</v>
      </c>
      <c r="E41" s="1161">
        <f t="shared" si="7"/>
        <v>0</v>
      </c>
      <c r="F41" s="610">
        <f t="shared" si="0"/>
        <v>0</v>
      </c>
      <c r="G41" s="610">
        <v>0</v>
      </c>
      <c r="H41" s="613">
        <f t="shared" si="8"/>
        <v>0</v>
      </c>
      <c r="I41" s="116"/>
      <c r="J41" s="58"/>
      <c r="K41" s="59"/>
      <c r="L41" s="59"/>
      <c r="M41" s="59"/>
      <c r="N41" s="59"/>
      <c r="O41" s="59"/>
      <c r="P41" s="59"/>
    </row>
    <row r="42" spans="1:16" s="403" customFormat="1" x14ac:dyDescent="0.25">
      <c r="A42" s="450" t="s">
        <v>803</v>
      </c>
      <c r="B42" s="746" t="s">
        <v>309</v>
      </c>
      <c r="C42" s="609">
        <v>0</v>
      </c>
      <c r="D42" s="610">
        <v>0</v>
      </c>
      <c r="E42" s="1161">
        <f t="shared" si="7"/>
        <v>0</v>
      </c>
      <c r="F42" s="610">
        <f t="shared" si="0"/>
        <v>0</v>
      </c>
      <c r="G42" s="610">
        <v>0</v>
      </c>
      <c r="H42" s="613">
        <f t="shared" si="8"/>
        <v>0</v>
      </c>
      <c r="I42" s="116"/>
      <c r="J42" s="58"/>
      <c r="K42" s="59"/>
      <c r="L42" s="59"/>
      <c r="M42" s="59"/>
      <c r="N42" s="59"/>
      <c r="O42" s="59"/>
      <c r="P42" s="59"/>
    </row>
    <row r="43" spans="1:16" s="403" customFormat="1" x14ac:dyDescent="0.25">
      <c r="A43" s="450" t="s">
        <v>804</v>
      </c>
      <c r="B43" s="746" t="s">
        <v>310</v>
      </c>
      <c r="C43" s="609">
        <v>35469.1</v>
      </c>
      <c r="D43" s="610">
        <v>0</v>
      </c>
      <c r="E43" s="1161">
        <f t="shared" si="7"/>
        <v>35469.1</v>
      </c>
      <c r="F43" s="610">
        <f t="shared" si="0"/>
        <v>34951</v>
      </c>
      <c r="G43" s="610">
        <v>0</v>
      </c>
      <c r="H43" s="613">
        <f t="shared" si="8"/>
        <v>34951</v>
      </c>
      <c r="I43" s="116"/>
      <c r="J43" s="58"/>
      <c r="K43" s="64"/>
      <c r="L43" s="64"/>
      <c r="M43" s="64"/>
      <c r="N43" s="64"/>
      <c r="O43" s="64"/>
      <c r="P43" s="64"/>
    </row>
    <row r="44" spans="1:16" s="403" customFormat="1" ht="15.75" thickBot="1" x14ac:dyDescent="0.3">
      <c r="A44" s="748" t="s">
        <v>805</v>
      </c>
      <c r="B44" s="749" t="s">
        <v>451</v>
      </c>
      <c r="C44" s="614">
        <v>30175</v>
      </c>
      <c r="D44" s="615">
        <v>0</v>
      </c>
      <c r="E44" s="1606">
        <f t="shared" si="7"/>
        <v>30175</v>
      </c>
      <c r="F44" s="610">
        <f t="shared" si="0"/>
        <v>4300</v>
      </c>
      <c r="G44" s="615">
        <v>0</v>
      </c>
      <c r="H44" s="618">
        <f t="shared" si="8"/>
        <v>4300</v>
      </c>
      <c r="I44" s="64"/>
      <c r="J44" s="59"/>
      <c r="K44" s="64"/>
      <c r="L44" s="64"/>
      <c r="M44" s="64"/>
      <c r="N44" s="64"/>
      <c r="O44" s="64"/>
      <c r="P44" s="64"/>
    </row>
    <row r="45" spans="1:16" s="403" customFormat="1" ht="15.75" thickBot="1" x14ac:dyDescent="0.3">
      <c r="A45" s="750" t="s">
        <v>806</v>
      </c>
      <c r="B45" s="755" t="s">
        <v>452</v>
      </c>
      <c r="C45" s="619">
        <f t="shared" ref="C45:H45" si="9">C19+C29+C37+C38+C39+C40+C41+C42+C43</f>
        <v>61176.45</v>
      </c>
      <c r="D45" s="620">
        <f t="shared" si="9"/>
        <v>0</v>
      </c>
      <c r="E45" s="621">
        <f t="shared" si="9"/>
        <v>61176.45</v>
      </c>
      <c r="F45" s="621">
        <f>D85</f>
        <v>58799.479999999996</v>
      </c>
      <c r="G45" s="620">
        <f t="shared" si="9"/>
        <v>0</v>
      </c>
      <c r="H45" s="621">
        <f t="shared" si="9"/>
        <v>54499.479999999996</v>
      </c>
      <c r="I45" s="64"/>
      <c r="J45" s="262"/>
      <c r="K45" s="64"/>
      <c r="L45" s="64"/>
      <c r="M45" s="64"/>
      <c r="N45" s="64"/>
      <c r="O45" s="64"/>
      <c r="P45" s="64"/>
    </row>
    <row r="46" spans="1:16" s="403" customFormat="1" x14ac:dyDescent="0.25">
      <c r="A46" s="451"/>
      <c r="B46" s="218"/>
      <c r="C46" s="218"/>
      <c r="D46" s="218"/>
      <c r="E46" s="218"/>
      <c r="F46" s="218"/>
      <c r="G46" s="218"/>
      <c r="H46" s="218"/>
      <c r="I46" s="64"/>
      <c r="J46" s="64"/>
      <c r="K46" s="64"/>
      <c r="L46" s="64"/>
      <c r="M46" s="64"/>
      <c r="N46" s="64"/>
      <c r="O46" s="64"/>
      <c r="P46" s="64"/>
    </row>
    <row r="47" spans="1:16" ht="15.75" thickBot="1" x14ac:dyDescent="0.3">
      <c r="A47" s="451"/>
      <c r="B47" s="452"/>
      <c r="C47" s="218"/>
      <c r="D47" s="218"/>
      <c r="E47" s="218"/>
      <c r="F47" s="218"/>
      <c r="G47" s="218"/>
      <c r="H47" s="218"/>
      <c r="I47" s="64"/>
      <c r="J47" s="64"/>
      <c r="K47" s="64"/>
      <c r="L47" s="64"/>
      <c r="M47" s="64"/>
      <c r="N47" s="64"/>
      <c r="O47" s="64"/>
      <c r="P47" s="64"/>
    </row>
    <row r="48" spans="1:16" ht="21" customHeight="1" thickBot="1" x14ac:dyDescent="0.3">
      <c r="A48" s="1738" t="s">
        <v>396</v>
      </c>
      <c r="B48" s="1736" t="s">
        <v>268</v>
      </c>
      <c r="C48" s="1750" t="s">
        <v>728</v>
      </c>
      <c r="D48" s="1751"/>
      <c r="E48" s="1751"/>
      <c r="F48" s="1752"/>
      <c r="G48" s="453"/>
      <c r="H48" s="218"/>
      <c r="I48" s="64"/>
      <c r="J48" s="64"/>
      <c r="K48" s="64"/>
      <c r="L48" s="64"/>
      <c r="M48" s="64"/>
      <c r="N48" s="64"/>
      <c r="O48" s="64"/>
      <c r="P48" s="64"/>
    </row>
    <row r="49" spans="1:16" ht="70.5" customHeight="1" thickBot="1" x14ac:dyDescent="0.3">
      <c r="A49" s="1739"/>
      <c r="B49" s="1737"/>
      <c r="C49" s="214" t="s">
        <v>453</v>
      </c>
      <c r="D49" s="214" t="s">
        <v>709</v>
      </c>
      <c r="E49" s="130" t="s">
        <v>190</v>
      </c>
      <c r="F49" s="130" t="s">
        <v>299</v>
      </c>
      <c r="G49" s="214" t="s">
        <v>454</v>
      </c>
      <c r="H49" s="218"/>
      <c r="I49" s="1720"/>
      <c r="J49" s="1726"/>
      <c r="K49" s="1727"/>
      <c r="L49" s="1727"/>
      <c r="M49" s="1727"/>
      <c r="N49" s="1727"/>
      <c r="O49" s="1727"/>
      <c r="P49" s="1727"/>
    </row>
    <row r="50" spans="1:16" ht="15.75" thickBot="1" x14ac:dyDescent="0.3">
      <c r="A50" s="816" t="s">
        <v>7</v>
      </c>
      <c r="B50" s="817"/>
      <c r="C50" s="814"/>
      <c r="D50" s="814"/>
      <c r="E50" s="814"/>
      <c r="F50" s="814"/>
      <c r="G50" s="815"/>
      <c r="H50" s="218"/>
      <c r="I50" s="1720"/>
      <c r="J50" s="1726"/>
      <c r="K50" s="1749"/>
      <c r="L50" s="1733"/>
      <c r="M50" s="1733"/>
      <c r="N50" s="1733"/>
      <c r="O50" s="1733"/>
      <c r="P50" s="1724"/>
    </row>
    <row r="51" spans="1:16" x14ac:dyDescent="0.25">
      <c r="A51" s="802" t="s">
        <v>371</v>
      </c>
      <c r="B51" s="803" t="s">
        <v>447</v>
      </c>
      <c r="C51" s="763"/>
      <c r="D51" s="764"/>
      <c r="E51" s="764"/>
      <c r="F51" s="793"/>
      <c r="G51" s="719">
        <f>D51+E51-F51</f>
        <v>0</v>
      </c>
      <c r="H51" s="218"/>
      <c r="I51" s="1720"/>
      <c r="J51" s="1726"/>
      <c r="K51" s="1733"/>
      <c r="L51" s="115"/>
      <c r="M51" s="115"/>
      <c r="N51" s="115"/>
      <c r="O51" s="115"/>
      <c r="P51" s="1724"/>
    </row>
    <row r="52" spans="1:16" x14ac:dyDescent="0.25">
      <c r="A52" s="786" t="s">
        <v>380</v>
      </c>
      <c r="B52" s="789" t="s">
        <v>448</v>
      </c>
      <c r="C52" s="609"/>
      <c r="D52" s="610"/>
      <c r="E52" s="610"/>
      <c r="F52" s="611"/>
      <c r="G52" s="712">
        <f t="shared" ref="G52:G84" si="10">D52+E52-F52</f>
        <v>0</v>
      </c>
      <c r="H52" s="218"/>
      <c r="I52" s="116"/>
      <c r="J52" s="63"/>
      <c r="K52" s="59"/>
      <c r="L52" s="59"/>
      <c r="M52" s="59"/>
      <c r="N52" s="59"/>
      <c r="O52" s="59"/>
      <c r="P52" s="59"/>
    </row>
    <row r="53" spans="1:16" x14ac:dyDescent="0.25">
      <c r="A53" s="786" t="s">
        <v>384</v>
      </c>
      <c r="B53" s="789" t="s">
        <v>428</v>
      </c>
      <c r="C53" s="609">
        <v>0</v>
      </c>
      <c r="D53" s="610">
        <v>0</v>
      </c>
      <c r="E53" s="610">
        <v>0</v>
      </c>
      <c r="F53" s="611">
        <v>0</v>
      </c>
      <c r="G53" s="712">
        <f t="shared" si="10"/>
        <v>0</v>
      </c>
      <c r="H53" s="218"/>
      <c r="I53" s="116"/>
      <c r="J53" s="58"/>
      <c r="K53" s="59"/>
      <c r="L53" s="59"/>
      <c r="M53" s="59"/>
      <c r="N53" s="59"/>
      <c r="O53" s="59"/>
      <c r="P53" s="59"/>
    </row>
    <row r="54" spans="1:16" x14ac:dyDescent="0.25">
      <c r="A54" s="786" t="s">
        <v>385</v>
      </c>
      <c r="B54" s="789" t="s">
        <v>420</v>
      </c>
      <c r="C54" s="609"/>
      <c r="D54" s="610"/>
      <c r="E54" s="610"/>
      <c r="F54" s="611"/>
      <c r="G54" s="712">
        <f t="shared" si="10"/>
        <v>0</v>
      </c>
      <c r="H54" s="218"/>
      <c r="I54" s="116"/>
      <c r="J54" s="62"/>
      <c r="K54" s="59"/>
      <c r="L54" s="59"/>
      <c r="M54" s="59"/>
      <c r="N54" s="59"/>
      <c r="O54" s="59"/>
      <c r="P54" s="59"/>
    </row>
    <row r="55" spans="1:16" ht="15.75" thickBot="1" x14ac:dyDescent="0.3">
      <c r="A55" s="787" t="s">
        <v>386</v>
      </c>
      <c r="B55" s="792" t="s">
        <v>140</v>
      </c>
      <c r="C55" s="629">
        <v>0</v>
      </c>
      <c r="D55" s="630">
        <v>0</v>
      </c>
      <c r="E55" s="630">
        <v>0</v>
      </c>
      <c r="F55" s="799">
        <v>0</v>
      </c>
      <c r="G55" s="800">
        <f t="shared" si="10"/>
        <v>0</v>
      </c>
      <c r="H55" s="218"/>
      <c r="I55" s="116"/>
      <c r="J55" s="62"/>
      <c r="K55" s="59"/>
      <c r="L55" s="59"/>
      <c r="M55" s="59"/>
      <c r="N55" s="59"/>
      <c r="O55" s="59"/>
      <c r="P55" s="59"/>
    </row>
    <row r="56" spans="1:16" ht="15.75" thickBot="1" x14ac:dyDescent="0.3">
      <c r="A56" s="788" t="s">
        <v>387</v>
      </c>
      <c r="B56" s="791" t="s">
        <v>449</v>
      </c>
      <c r="C56" s="619">
        <f>SUM(C51:C55)</f>
        <v>0</v>
      </c>
      <c r="D56" s="620">
        <f>SUM(D51:D55)</f>
        <v>0</v>
      </c>
      <c r="E56" s="620">
        <f>SUM(E51:E55)</f>
        <v>0</v>
      </c>
      <c r="F56" s="621">
        <f>SUM(F51:F55)</f>
        <v>0</v>
      </c>
      <c r="G56" s="487">
        <f>SUM(G51:G55)</f>
        <v>0</v>
      </c>
      <c r="H56" s="218"/>
      <c r="I56" s="64"/>
      <c r="J56" s="64"/>
      <c r="K56" s="64"/>
      <c r="L56" s="64"/>
      <c r="M56" s="64"/>
      <c r="N56" s="64"/>
      <c r="O56" s="64"/>
      <c r="P56" s="64"/>
    </row>
    <row r="57" spans="1:16" x14ac:dyDescent="0.25">
      <c r="A57" s="753"/>
      <c r="B57" s="781"/>
      <c r="C57" s="796"/>
      <c r="D57" s="634"/>
      <c r="E57" s="634"/>
      <c r="F57" s="627"/>
      <c r="G57" s="708"/>
      <c r="H57" s="218"/>
      <c r="I57" s="64"/>
      <c r="J57" s="64"/>
      <c r="K57" s="64"/>
      <c r="L57" s="64"/>
      <c r="M57" s="64"/>
      <c r="N57" s="64"/>
      <c r="O57" s="64"/>
      <c r="P57" s="64"/>
    </row>
    <row r="58" spans="1:16" ht="15.75" thickBot="1" x14ac:dyDescent="0.3">
      <c r="A58" s="1734" t="s">
        <v>807</v>
      </c>
      <c r="B58" s="1735"/>
      <c r="C58" s="773"/>
      <c r="D58" s="687"/>
      <c r="E58" s="687"/>
      <c r="F58" s="618"/>
      <c r="G58" s="489"/>
      <c r="H58" s="218"/>
      <c r="I58" s="64"/>
      <c r="J58" s="64"/>
      <c r="K58" s="64"/>
      <c r="L58" s="64"/>
      <c r="M58" s="64"/>
      <c r="N58" s="64"/>
      <c r="O58" s="64"/>
      <c r="P58" s="64"/>
    </row>
    <row r="59" spans="1:16" ht="30.75" customHeight="1" thickBot="1" x14ac:dyDescent="0.3">
      <c r="A59" s="751" t="s">
        <v>388</v>
      </c>
      <c r="B59" s="783" t="s">
        <v>429</v>
      </c>
      <c r="C59" s="619">
        <f>SUM(C60+C61)</f>
        <v>0</v>
      </c>
      <c r="D59" s="620">
        <f>SUM(D60+D61)</f>
        <v>0</v>
      </c>
      <c r="E59" s="620">
        <f>SUM(E60+E61)</f>
        <v>4616048.32</v>
      </c>
      <c r="F59" s="621">
        <f>SUM(F60+F61)</f>
        <v>4616048.32</v>
      </c>
      <c r="G59" s="487">
        <f>SUM(G60+G61)</f>
        <v>0</v>
      </c>
      <c r="H59" s="218"/>
      <c r="I59" s="64"/>
      <c r="J59" s="64"/>
      <c r="K59" s="64"/>
      <c r="L59" s="64"/>
      <c r="M59" s="64"/>
      <c r="N59" s="64"/>
      <c r="O59" s="64"/>
      <c r="P59" s="64"/>
    </row>
    <row r="60" spans="1:16" ht="26.25" thickBot="1" x14ac:dyDescent="0.3">
      <c r="A60" s="784" t="s">
        <v>389</v>
      </c>
      <c r="B60" s="785" t="s">
        <v>793</v>
      </c>
      <c r="C60" s="774"/>
      <c r="D60" s="768"/>
      <c r="E60" s="768"/>
      <c r="F60" s="801"/>
      <c r="G60" s="797"/>
      <c r="H60" s="218"/>
      <c r="I60" s="64"/>
      <c r="J60" s="64"/>
      <c r="K60" s="64"/>
      <c r="L60" s="64"/>
      <c r="M60" s="64"/>
      <c r="N60" s="64"/>
      <c r="O60" s="64"/>
      <c r="P60" s="64"/>
    </row>
    <row r="61" spans="1:16" ht="51.75" thickBot="1" x14ac:dyDescent="0.3">
      <c r="A61" s="751" t="s">
        <v>390</v>
      </c>
      <c r="B61" s="783" t="s">
        <v>794</v>
      </c>
      <c r="C61" s="619">
        <f>SUM(C62+C63+C64+C65+C66+C67+C68)</f>
        <v>0</v>
      </c>
      <c r="D61" s="620">
        <f>SUM(D62+D63+D64+D65+D66+D67+D68)</f>
        <v>0</v>
      </c>
      <c r="E61" s="620">
        <f>SUM(E62+E63+E64+E65+E66+E67+E68)</f>
        <v>4616048.32</v>
      </c>
      <c r="F61" s="621">
        <f>SUM(F62+F63+F64+F65+F66+F67+F68)</f>
        <v>4616048.32</v>
      </c>
      <c r="G61" s="487">
        <f>SUM(G62+G63+G64+G65+G66+G67+G68)</f>
        <v>0</v>
      </c>
      <c r="H61" s="218"/>
      <c r="I61" s="64"/>
      <c r="J61" s="64"/>
      <c r="K61" s="64"/>
      <c r="L61" s="64"/>
      <c r="M61" s="64"/>
      <c r="N61" s="64"/>
      <c r="O61" s="64"/>
      <c r="P61" s="64"/>
    </row>
    <row r="62" spans="1:16" ht="27.75" customHeight="1" x14ac:dyDescent="0.25">
      <c r="A62" s="753" t="s">
        <v>391</v>
      </c>
      <c r="B62" s="782" t="s">
        <v>795</v>
      </c>
      <c r="C62" s="625">
        <v>0</v>
      </c>
      <c r="D62" s="626">
        <v>0</v>
      </c>
      <c r="E62" s="626">
        <v>4616048.32</v>
      </c>
      <c r="F62" s="685">
        <v>4616048.32</v>
      </c>
      <c r="G62" s="708">
        <f t="shared" si="10"/>
        <v>0</v>
      </c>
      <c r="H62" s="218"/>
      <c r="I62" s="64"/>
      <c r="J62" s="64"/>
      <c r="K62" s="64"/>
      <c r="L62" s="64"/>
      <c r="M62" s="64"/>
      <c r="N62" s="64"/>
      <c r="O62" s="64"/>
      <c r="P62" s="64"/>
    </row>
    <row r="63" spans="1:16" ht="27.75" customHeight="1" x14ac:dyDescent="0.25">
      <c r="A63" s="450" t="s">
        <v>392</v>
      </c>
      <c r="B63" s="745" t="s">
        <v>796</v>
      </c>
      <c r="C63" s="609">
        <v>0</v>
      </c>
      <c r="D63" s="610">
        <v>0</v>
      </c>
      <c r="E63" s="610">
        <v>0</v>
      </c>
      <c r="F63" s="611">
        <v>0</v>
      </c>
      <c r="G63" s="712">
        <f t="shared" si="10"/>
        <v>0</v>
      </c>
      <c r="H63" s="218"/>
      <c r="I63" s="64"/>
      <c r="J63" s="64"/>
      <c r="K63" s="64"/>
      <c r="L63" s="64"/>
      <c r="M63" s="64"/>
      <c r="N63" s="64"/>
      <c r="O63" s="64"/>
      <c r="P63" s="64"/>
    </row>
    <row r="64" spans="1:16" ht="51" x14ac:dyDescent="0.25">
      <c r="A64" s="450" t="s">
        <v>393</v>
      </c>
      <c r="B64" s="745" t="s">
        <v>797</v>
      </c>
      <c r="C64" s="609"/>
      <c r="D64" s="610"/>
      <c r="E64" s="610"/>
      <c r="F64" s="611"/>
      <c r="G64" s="712">
        <f t="shared" si="10"/>
        <v>0</v>
      </c>
      <c r="H64" s="218"/>
      <c r="I64" s="64"/>
      <c r="J64" s="64"/>
      <c r="K64" s="64"/>
      <c r="L64" s="64"/>
      <c r="M64" s="64"/>
      <c r="N64" s="64"/>
      <c r="O64" s="64"/>
      <c r="P64" s="64"/>
    </row>
    <row r="65" spans="1:16" ht="38.25" x14ac:dyDescent="0.25">
      <c r="A65" s="450" t="s">
        <v>394</v>
      </c>
      <c r="B65" s="745" t="s">
        <v>798</v>
      </c>
      <c r="C65" s="609">
        <v>0</v>
      </c>
      <c r="D65" s="610">
        <v>0</v>
      </c>
      <c r="E65" s="610">
        <v>0</v>
      </c>
      <c r="F65" s="611">
        <v>0</v>
      </c>
      <c r="G65" s="712">
        <f t="shared" si="10"/>
        <v>0</v>
      </c>
      <c r="H65" s="218"/>
      <c r="I65" s="64"/>
      <c r="J65" s="64"/>
      <c r="K65" s="64"/>
      <c r="L65" s="64"/>
      <c r="M65" s="64"/>
      <c r="N65" s="64"/>
      <c r="O65" s="64"/>
      <c r="P65" s="64"/>
    </row>
    <row r="66" spans="1:16" ht="38.25" x14ac:dyDescent="0.25">
      <c r="A66" s="450" t="s">
        <v>395</v>
      </c>
      <c r="B66" s="745" t="s">
        <v>799</v>
      </c>
      <c r="C66" s="609">
        <v>0</v>
      </c>
      <c r="D66" s="610">
        <v>0</v>
      </c>
      <c r="E66" s="610">
        <v>0</v>
      </c>
      <c r="F66" s="611">
        <v>0</v>
      </c>
      <c r="G66" s="712">
        <f t="shared" si="10"/>
        <v>0</v>
      </c>
      <c r="H66" s="218"/>
      <c r="I66" s="116"/>
      <c r="J66" s="58"/>
      <c r="K66" s="59"/>
      <c r="L66" s="59"/>
      <c r="M66" s="59"/>
      <c r="N66" s="59"/>
      <c r="O66" s="59"/>
      <c r="P66" s="59"/>
    </row>
    <row r="67" spans="1:16" ht="51" x14ac:dyDescent="0.25">
      <c r="A67" s="450" t="s">
        <v>397</v>
      </c>
      <c r="B67" s="745" t="s">
        <v>800</v>
      </c>
      <c r="C67" s="609">
        <v>0</v>
      </c>
      <c r="D67" s="610">
        <v>0</v>
      </c>
      <c r="E67" s="610">
        <v>0</v>
      </c>
      <c r="F67" s="611">
        <v>0</v>
      </c>
      <c r="G67" s="712">
        <f t="shared" si="10"/>
        <v>0</v>
      </c>
      <c r="H67" s="218"/>
      <c r="I67" s="116"/>
      <c r="J67" s="58"/>
      <c r="K67" s="59"/>
      <c r="L67" s="59"/>
      <c r="M67" s="59"/>
      <c r="N67" s="59"/>
      <c r="O67" s="59"/>
      <c r="P67" s="59"/>
    </row>
    <row r="68" spans="1:16" ht="26.25" thickBot="1" x14ac:dyDescent="0.3">
      <c r="A68" s="748" t="s">
        <v>398</v>
      </c>
      <c r="B68" s="752" t="s">
        <v>801</v>
      </c>
      <c r="C68" s="614"/>
      <c r="D68" s="615"/>
      <c r="E68" s="615">
        <v>0</v>
      </c>
      <c r="F68" s="616">
        <v>0</v>
      </c>
      <c r="G68" s="489">
        <f t="shared" si="10"/>
        <v>0</v>
      </c>
      <c r="H68" s="218"/>
      <c r="I68" s="116"/>
      <c r="J68" s="58"/>
      <c r="K68" s="64"/>
      <c r="L68" s="64"/>
      <c r="M68" s="64"/>
      <c r="N68" s="64"/>
      <c r="O68" s="64"/>
      <c r="P68" s="64"/>
    </row>
    <row r="69" spans="1:16" ht="15.75" thickBot="1" x14ac:dyDescent="0.3">
      <c r="A69" s="751" t="s">
        <v>399</v>
      </c>
      <c r="B69" s="755" t="s">
        <v>455</v>
      </c>
      <c r="C69" s="619">
        <f>SUM(C70:C76)</f>
        <v>0</v>
      </c>
      <c r="D69" s="620">
        <f>SUM(D70:D76)</f>
        <v>0</v>
      </c>
      <c r="E69" s="620">
        <f>SUM(E70:E76)</f>
        <v>0</v>
      </c>
      <c r="F69" s="621">
        <f>SUM(F70:F76)</f>
        <v>0</v>
      </c>
      <c r="G69" s="487">
        <f>SUM(G70:G76)</f>
        <v>0</v>
      </c>
      <c r="H69" s="218"/>
      <c r="I69" s="64"/>
      <c r="J69" s="64"/>
      <c r="K69" s="64"/>
      <c r="L69" s="64"/>
      <c r="M69" s="64"/>
      <c r="N69" s="64"/>
      <c r="O69" s="64"/>
      <c r="P69" s="64"/>
    </row>
    <row r="70" spans="1:16" x14ac:dyDescent="0.25">
      <c r="A70" s="753" t="s">
        <v>400</v>
      </c>
      <c r="B70" s="754" t="s">
        <v>141</v>
      </c>
      <c r="C70" s="625">
        <v>0</v>
      </c>
      <c r="D70" s="626">
        <v>0</v>
      </c>
      <c r="E70" s="626">
        <v>0</v>
      </c>
      <c r="F70" s="685">
        <v>0</v>
      </c>
      <c r="G70" s="708">
        <f t="shared" si="10"/>
        <v>0</v>
      </c>
      <c r="H70" s="218"/>
      <c r="I70" s="64"/>
      <c r="J70" s="64"/>
      <c r="K70" s="64"/>
      <c r="L70" s="64"/>
      <c r="M70" s="64"/>
      <c r="N70" s="64"/>
      <c r="O70" s="64"/>
      <c r="P70" s="64"/>
    </row>
    <row r="71" spans="1:16" x14ac:dyDescent="0.25">
      <c r="A71" s="450" t="s">
        <v>401</v>
      </c>
      <c r="B71" s="746" t="s">
        <v>142</v>
      </c>
      <c r="C71" s="609">
        <v>0</v>
      </c>
      <c r="D71" s="610">
        <v>0</v>
      </c>
      <c r="E71" s="610">
        <v>0</v>
      </c>
      <c r="F71" s="611">
        <v>0</v>
      </c>
      <c r="G71" s="712">
        <f t="shared" si="10"/>
        <v>0</v>
      </c>
      <c r="H71" s="218"/>
      <c r="I71" s="64"/>
      <c r="J71" s="64"/>
      <c r="K71" s="64"/>
      <c r="L71" s="64"/>
      <c r="M71" s="64"/>
      <c r="N71" s="64"/>
      <c r="O71" s="64"/>
      <c r="P71" s="64"/>
    </row>
    <row r="72" spans="1:16" x14ac:dyDescent="0.25">
      <c r="A72" s="450" t="s">
        <v>402</v>
      </c>
      <c r="B72" s="746" t="s">
        <v>143</v>
      </c>
      <c r="C72" s="609">
        <v>0</v>
      </c>
      <c r="D72" s="610">
        <v>0</v>
      </c>
      <c r="E72" s="610">
        <v>0</v>
      </c>
      <c r="F72" s="611">
        <v>0</v>
      </c>
      <c r="G72" s="712">
        <f t="shared" si="10"/>
        <v>0</v>
      </c>
      <c r="H72" s="218"/>
      <c r="I72" s="64"/>
      <c r="J72" s="64"/>
      <c r="K72" s="64"/>
      <c r="L72" s="64"/>
      <c r="M72" s="64"/>
      <c r="N72" s="64"/>
      <c r="O72" s="64"/>
      <c r="P72" s="64"/>
    </row>
    <row r="73" spans="1:16" x14ac:dyDescent="0.25">
      <c r="A73" s="450" t="s">
        <v>403</v>
      </c>
      <c r="B73" s="746" t="s">
        <v>144</v>
      </c>
      <c r="C73" s="609">
        <v>0</v>
      </c>
      <c r="D73" s="610">
        <v>0</v>
      </c>
      <c r="E73" s="610">
        <v>0</v>
      </c>
      <c r="F73" s="611">
        <v>0</v>
      </c>
      <c r="G73" s="712">
        <f t="shared" si="10"/>
        <v>0</v>
      </c>
      <c r="H73" s="218"/>
      <c r="I73" s="64"/>
      <c r="J73" s="64"/>
      <c r="K73" s="64"/>
      <c r="L73" s="64"/>
      <c r="M73" s="64"/>
      <c r="N73" s="64"/>
      <c r="O73" s="64"/>
      <c r="P73" s="64"/>
    </row>
    <row r="74" spans="1:16" x14ac:dyDescent="0.25">
      <c r="A74" s="450" t="s">
        <v>404</v>
      </c>
      <c r="B74" s="745" t="s">
        <v>145</v>
      </c>
      <c r="C74" s="609"/>
      <c r="D74" s="610"/>
      <c r="E74" s="610"/>
      <c r="F74" s="611"/>
      <c r="G74" s="712">
        <f t="shared" si="10"/>
        <v>0</v>
      </c>
      <c r="H74" s="218"/>
      <c r="I74" s="64"/>
      <c r="J74" s="64"/>
      <c r="K74" s="64"/>
      <c r="L74" s="64"/>
      <c r="M74" s="64"/>
      <c r="N74" s="64"/>
      <c r="O74" s="64"/>
      <c r="P74" s="64"/>
    </row>
    <row r="75" spans="1:16" x14ac:dyDescent="0.25">
      <c r="A75" s="450" t="s">
        <v>408</v>
      </c>
      <c r="B75" s="745" t="s">
        <v>146</v>
      </c>
      <c r="C75" s="609"/>
      <c r="D75" s="610"/>
      <c r="E75" s="610"/>
      <c r="F75" s="611"/>
      <c r="G75" s="712">
        <f t="shared" si="10"/>
        <v>0</v>
      </c>
      <c r="H75" s="218"/>
      <c r="I75" s="64"/>
      <c r="J75" s="64"/>
      <c r="K75" s="64"/>
      <c r="L75" s="64"/>
      <c r="M75" s="64"/>
      <c r="N75" s="64"/>
      <c r="O75" s="64"/>
      <c r="P75" s="64"/>
    </row>
    <row r="76" spans="1:16" x14ac:dyDescent="0.25">
      <c r="A76" s="450" t="s">
        <v>409</v>
      </c>
      <c r="B76" s="745" t="s">
        <v>147</v>
      </c>
      <c r="C76" s="609"/>
      <c r="D76" s="610"/>
      <c r="E76" s="610"/>
      <c r="F76" s="611"/>
      <c r="G76" s="712">
        <f t="shared" si="10"/>
        <v>0</v>
      </c>
      <c r="H76" s="218"/>
      <c r="I76" s="64"/>
      <c r="J76" s="64"/>
      <c r="K76" s="64"/>
      <c r="L76" s="64"/>
      <c r="M76" s="64"/>
      <c r="N76" s="64"/>
      <c r="O76" s="64"/>
      <c r="P76" s="64"/>
    </row>
    <row r="77" spans="1:16" x14ac:dyDescent="0.25">
      <c r="A77" s="450" t="s">
        <v>410</v>
      </c>
      <c r="B77" s="746" t="s">
        <v>306</v>
      </c>
      <c r="C77" s="609">
        <v>0</v>
      </c>
      <c r="D77" s="610">
        <v>0</v>
      </c>
      <c r="E77" s="610">
        <v>0</v>
      </c>
      <c r="F77" s="611">
        <v>0</v>
      </c>
      <c r="G77" s="712">
        <f t="shared" si="10"/>
        <v>0</v>
      </c>
      <c r="H77" s="218"/>
      <c r="I77" s="64"/>
      <c r="J77" s="64"/>
      <c r="K77" s="64"/>
      <c r="L77" s="64"/>
      <c r="M77" s="64"/>
      <c r="N77" s="64"/>
      <c r="O77" s="64"/>
      <c r="P77" s="64"/>
    </row>
    <row r="78" spans="1:16" ht="30" customHeight="1" x14ac:dyDescent="0.25">
      <c r="A78" s="450" t="s">
        <v>494</v>
      </c>
      <c r="B78" s="745" t="s">
        <v>450</v>
      </c>
      <c r="C78" s="609">
        <v>0</v>
      </c>
      <c r="D78" s="610">
        <v>0</v>
      </c>
      <c r="E78" s="610">
        <v>463880.99</v>
      </c>
      <c r="F78" s="611">
        <v>463880.99</v>
      </c>
      <c r="G78" s="712">
        <f t="shared" si="10"/>
        <v>0</v>
      </c>
      <c r="H78" s="218"/>
      <c r="I78" s="64"/>
      <c r="J78" s="64"/>
      <c r="K78" s="64"/>
      <c r="L78" s="64"/>
      <c r="M78" s="64"/>
      <c r="N78" s="64"/>
      <c r="O78" s="64"/>
      <c r="P78" s="64"/>
    </row>
    <row r="79" spans="1:16" x14ac:dyDescent="0.25">
      <c r="A79" s="450" t="s">
        <v>496</v>
      </c>
      <c r="B79" s="746" t="s">
        <v>148</v>
      </c>
      <c r="C79" s="609">
        <v>0</v>
      </c>
      <c r="D79" s="610">
        <v>0</v>
      </c>
      <c r="E79" s="610">
        <v>0</v>
      </c>
      <c r="F79" s="611">
        <v>0</v>
      </c>
      <c r="G79" s="712">
        <f t="shared" si="10"/>
        <v>0</v>
      </c>
      <c r="H79" s="218"/>
      <c r="I79" s="64"/>
      <c r="J79" s="64"/>
      <c r="K79" s="64"/>
      <c r="L79" s="64"/>
      <c r="M79" s="64"/>
      <c r="N79" s="64"/>
      <c r="O79" s="64"/>
      <c r="P79" s="64"/>
    </row>
    <row r="80" spans="1:16" ht="30" customHeight="1" x14ac:dyDescent="0.25">
      <c r="A80" s="450" t="s">
        <v>498</v>
      </c>
      <c r="B80" s="745" t="s">
        <v>308</v>
      </c>
      <c r="C80" s="609">
        <v>19548.48</v>
      </c>
      <c r="D80" s="610">
        <v>19548.48</v>
      </c>
      <c r="E80" s="610">
        <v>225739.84</v>
      </c>
      <c r="F80" s="611">
        <v>219580.97</v>
      </c>
      <c r="G80" s="712">
        <f t="shared" si="10"/>
        <v>25707.350000000006</v>
      </c>
      <c r="H80" s="218"/>
      <c r="I80" s="64"/>
      <c r="J80" s="64"/>
      <c r="K80" s="64"/>
      <c r="L80" s="64"/>
      <c r="M80" s="64"/>
      <c r="N80" s="64"/>
      <c r="O80" s="64"/>
      <c r="P80" s="64"/>
    </row>
    <row r="81" spans="1:16" ht="27.75" customHeight="1" x14ac:dyDescent="0.25">
      <c r="A81" s="450" t="s">
        <v>802</v>
      </c>
      <c r="B81" s="745" t="s">
        <v>307</v>
      </c>
      <c r="C81" s="609">
        <v>0</v>
      </c>
      <c r="D81" s="610">
        <v>0</v>
      </c>
      <c r="E81" s="610">
        <v>1770</v>
      </c>
      <c r="F81" s="611">
        <v>1770</v>
      </c>
      <c r="G81" s="712">
        <f t="shared" si="10"/>
        <v>0</v>
      </c>
      <c r="H81" s="218"/>
      <c r="I81" s="64"/>
      <c r="J81" s="64"/>
      <c r="K81" s="64"/>
      <c r="L81" s="64"/>
      <c r="M81" s="64"/>
      <c r="N81" s="64"/>
      <c r="O81" s="64"/>
      <c r="P81" s="64"/>
    </row>
    <row r="82" spans="1:16" x14ac:dyDescent="0.25">
      <c r="A82" s="450" t="s">
        <v>803</v>
      </c>
      <c r="B82" s="746" t="s">
        <v>309</v>
      </c>
      <c r="C82" s="609">
        <v>0</v>
      </c>
      <c r="D82" s="610">
        <v>0</v>
      </c>
      <c r="E82" s="610">
        <v>99219.199999999997</v>
      </c>
      <c r="F82" s="611">
        <v>99219.199999999997</v>
      </c>
      <c r="G82" s="712">
        <f t="shared" si="10"/>
        <v>0</v>
      </c>
      <c r="H82" s="218"/>
      <c r="I82" s="64"/>
      <c r="J82" s="64"/>
      <c r="K82" s="64"/>
      <c r="L82" s="64"/>
      <c r="M82" s="64"/>
      <c r="N82" s="64"/>
      <c r="O82" s="64"/>
      <c r="P82" s="64"/>
    </row>
    <row r="83" spans="1:16" x14ac:dyDescent="0.25">
      <c r="A83" s="450" t="s">
        <v>804</v>
      </c>
      <c r="B83" s="746" t="s">
        <v>310</v>
      </c>
      <c r="C83" s="609">
        <v>30651</v>
      </c>
      <c r="D83" s="610">
        <v>34951</v>
      </c>
      <c r="E83" s="610">
        <v>78538.13</v>
      </c>
      <c r="F83" s="611">
        <v>78020.03</v>
      </c>
      <c r="G83" s="712">
        <f t="shared" si="10"/>
        <v>35469.100000000006</v>
      </c>
      <c r="H83" s="218"/>
      <c r="I83" s="64"/>
      <c r="J83" s="64"/>
      <c r="K83" s="64"/>
      <c r="L83" s="64"/>
      <c r="M83" s="64"/>
      <c r="N83" s="64"/>
      <c r="O83" s="64"/>
      <c r="P83" s="64"/>
    </row>
    <row r="84" spans="1:16" ht="15.75" thickBot="1" x14ac:dyDescent="0.3">
      <c r="A84" s="748" t="s">
        <v>805</v>
      </c>
      <c r="B84" s="749" t="s">
        <v>457</v>
      </c>
      <c r="C84" s="614">
        <v>0</v>
      </c>
      <c r="D84" s="615">
        <v>4300</v>
      </c>
      <c r="E84" s="615">
        <v>25875</v>
      </c>
      <c r="F84" s="616">
        <v>0</v>
      </c>
      <c r="G84" s="489">
        <f t="shared" si="10"/>
        <v>30175</v>
      </c>
      <c r="H84" s="218"/>
      <c r="I84" s="64"/>
      <c r="J84" s="64"/>
      <c r="K84" s="64"/>
      <c r="L84" s="64"/>
      <c r="M84" s="64"/>
      <c r="N84" s="64"/>
      <c r="O84" s="64"/>
      <c r="P84" s="64"/>
    </row>
    <row r="85" spans="1:16" ht="15.75" thickBot="1" x14ac:dyDescent="0.3">
      <c r="A85" s="750" t="s">
        <v>806</v>
      </c>
      <c r="B85" s="755" t="s">
        <v>452</v>
      </c>
      <c r="C85" s="619">
        <f>C59+C69+C77+C78+C79+C80+C81+C82+C83+C84</f>
        <v>50199.479999999996</v>
      </c>
      <c r="D85" s="620">
        <f>D59+D69+D77+D78+D79+D80+D81+D82+D83+D84</f>
        <v>58799.479999999996</v>
      </c>
      <c r="E85" s="620">
        <f>E59+E69+E77+E78+E79+E80+E81+E82+E83+E84</f>
        <v>5511071.4800000004</v>
      </c>
      <c r="F85" s="621">
        <f>F59+F69+F77+F78+F79+F80+F81+F82+F83+F84</f>
        <v>5478519.5100000007</v>
      </c>
      <c r="G85" s="487">
        <f>G59+G69+G77+G78+G79+G80+G81+G82+G83</f>
        <v>61176.450000000012</v>
      </c>
      <c r="H85" s="218"/>
      <c r="I85" s="64"/>
      <c r="J85" s="64"/>
      <c r="K85" s="64"/>
      <c r="L85" s="64"/>
      <c r="M85" s="64"/>
      <c r="N85" s="64"/>
      <c r="O85" s="64"/>
      <c r="P85" s="64"/>
    </row>
    <row r="86" spans="1:16" ht="15.75" thickBot="1" x14ac:dyDescent="0.3">
      <c r="A86" s="451"/>
      <c r="B86" s="218"/>
      <c r="C86" s="218"/>
      <c r="D86" s="218"/>
      <c r="E86" s="218"/>
      <c r="F86" s="218"/>
      <c r="G86" s="218"/>
      <c r="H86" s="218"/>
      <c r="I86" s="64"/>
      <c r="J86" s="64"/>
      <c r="K86" s="64"/>
      <c r="L86" s="64"/>
      <c r="M86" s="64"/>
      <c r="N86" s="64"/>
      <c r="O86" s="64"/>
      <c r="P86" s="64"/>
    </row>
    <row r="87" spans="1:16" ht="15.75" thickBot="1" x14ac:dyDescent="0.3">
      <c r="A87" s="1753" t="s">
        <v>396</v>
      </c>
      <c r="B87" s="1754" t="s">
        <v>268</v>
      </c>
      <c r="C87" s="1746" t="s">
        <v>446</v>
      </c>
      <c r="D87" s="1747"/>
      <c r="E87" s="1747"/>
      <c r="F87" s="1747"/>
      <c r="G87" s="1747"/>
      <c r="H87" s="1748"/>
      <c r="I87" s="64"/>
      <c r="J87" s="64"/>
      <c r="K87" s="64"/>
      <c r="L87" s="64"/>
      <c r="M87" s="64"/>
      <c r="N87" s="64"/>
      <c r="O87" s="64"/>
      <c r="P87" s="64"/>
    </row>
    <row r="88" spans="1:16" ht="65.25" customHeight="1" thickBot="1" x14ac:dyDescent="0.3">
      <c r="A88" s="1739"/>
      <c r="B88" s="1737"/>
      <c r="C88" s="214" t="s">
        <v>453</v>
      </c>
      <c r="D88" s="214" t="s">
        <v>709</v>
      </c>
      <c r="E88" s="214" t="s">
        <v>808</v>
      </c>
      <c r="F88" s="214" t="s">
        <v>730</v>
      </c>
      <c r="G88" s="214" t="s">
        <v>715</v>
      </c>
      <c r="H88" s="214" t="s">
        <v>454</v>
      </c>
      <c r="I88" s="64"/>
      <c r="J88" s="64"/>
      <c r="K88" s="64"/>
      <c r="L88" s="64"/>
      <c r="M88" s="64"/>
      <c r="N88" s="64"/>
      <c r="O88" s="64"/>
      <c r="P88" s="64"/>
    </row>
    <row r="89" spans="1:16" ht="15.75" thickBot="1" x14ac:dyDescent="0.3">
      <c r="A89" s="1740" t="s">
        <v>7</v>
      </c>
      <c r="B89" s="1741"/>
      <c r="C89" s="812"/>
      <c r="D89" s="812"/>
      <c r="E89" s="812"/>
      <c r="F89" s="812"/>
      <c r="G89" s="812"/>
      <c r="H89" s="719"/>
      <c r="I89" s="64"/>
      <c r="J89" s="64"/>
      <c r="K89" s="64"/>
      <c r="L89" s="64"/>
      <c r="M89" s="64"/>
      <c r="N89" s="64"/>
      <c r="O89" s="64"/>
      <c r="P89" s="64"/>
    </row>
    <row r="90" spans="1:16" x14ac:dyDescent="0.25">
      <c r="A90" s="802" t="s">
        <v>371</v>
      </c>
      <c r="B90" s="803" t="s">
        <v>447</v>
      </c>
      <c r="C90" s="612"/>
      <c r="D90" s="610"/>
      <c r="E90" s="610"/>
      <c r="F90" s="610"/>
      <c r="G90" s="610"/>
      <c r="H90" s="613">
        <f>D90+E90-F90+G90</f>
        <v>0</v>
      </c>
      <c r="I90" s="64"/>
      <c r="J90" s="64"/>
      <c r="K90" s="64"/>
      <c r="L90" s="64"/>
      <c r="M90" s="64"/>
      <c r="N90" s="64"/>
      <c r="O90" s="64"/>
      <c r="P90" s="64"/>
    </row>
    <row r="91" spans="1:16" x14ac:dyDescent="0.25">
      <c r="A91" s="786" t="s">
        <v>380</v>
      </c>
      <c r="B91" s="789" t="s">
        <v>448</v>
      </c>
      <c r="C91" s="612"/>
      <c r="D91" s="610"/>
      <c r="E91" s="610"/>
      <c r="F91" s="610"/>
      <c r="G91" s="610"/>
      <c r="H91" s="613">
        <f>D91+E91-F91+G91</f>
        <v>0</v>
      </c>
      <c r="I91" s="64"/>
      <c r="J91" s="64"/>
      <c r="K91" s="64"/>
      <c r="L91" s="64"/>
      <c r="M91" s="64"/>
      <c r="N91" s="64"/>
      <c r="O91" s="64"/>
      <c r="P91" s="64"/>
    </row>
    <row r="92" spans="1:16" x14ac:dyDescent="0.25">
      <c r="A92" s="786" t="s">
        <v>384</v>
      </c>
      <c r="B92" s="789" t="s">
        <v>428</v>
      </c>
      <c r="C92" s="765">
        <v>0</v>
      </c>
      <c r="D92" s="635">
        <v>0</v>
      </c>
      <c r="E92" s="635">
        <v>0</v>
      </c>
      <c r="F92" s="635">
        <v>0</v>
      </c>
      <c r="G92" s="610"/>
      <c r="H92" s="613">
        <f>D92+E92-F92+G92</f>
        <v>0</v>
      </c>
      <c r="I92" s="64"/>
      <c r="J92" s="64"/>
      <c r="K92" s="64"/>
      <c r="L92" s="64"/>
      <c r="M92" s="64"/>
      <c r="N92" s="64"/>
      <c r="O92" s="64"/>
      <c r="P92" s="64"/>
    </row>
    <row r="93" spans="1:16" x14ac:dyDescent="0.25">
      <c r="A93" s="786" t="s">
        <v>385</v>
      </c>
      <c r="B93" s="789" t="s">
        <v>420</v>
      </c>
      <c r="C93" s="612"/>
      <c r="D93" s="610"/>
      <c r="E93" s="610"/>
      <c r="F93" s="610"/>
      <c r="G93" s="610"/>
      <c r="H93" s="613">
        <f>D93+E93-F93+G93</f>
        <v>0</v>
      </c>
      <c r="I93" s="64"/>
      <c r="J93" s="64"/>
      <c r="K93" s="64"/>
      <c r="L93" s="64"/>
      <c r="M93" s="64"/>
      <c r="N93" s="64"/>
      <c r="O93" s="64"/>
      <c r="P93" s="64"/>
    </row>
    <row r="94" spans="1:16" ht="15.75" thickBot="1" x14ac:dyDescent="0.3">
      <c r="A94" s="787" t="s">
        <v>386</v>
      </c>
      <c r="B94" s="790" t="s">
        <v>140</v>
      </c>
      <c r="C94" s="766">
        <v>0</v>
      </c>
      <c r="D94" s="636">
        <v>0</v>
      </c>
      <c r="E94" s="636">
        <v>0</v>
      </c>
      <c r="F94" s="636">
        <v>0</v>
      </c>
      <c r="G94" s="615"/>
      <c r="H94" s="618">
        <f>D94+E94-F94+G94</f>
        <v>0</v>
      </c>
      <c r="I94" s="64"/>
      <c r="J94" s="64"/>
      <c r="K94" s="64"/>
      <c r="L94" s="64"/>
      <c r="M94" s="64"/>
      <c r="N94" s="64"/>
      <c r="O94" s="64"/>
      <c r="P94" s="64"/>
    </row>
    <row r="95" spans="1:16" ht="15.75" thickBot="1" x14ac:dyDescent="0.3">
      <c r="A95" s="788" t="s">
        <v>387</v>
      </c>
      <c r="B95" s="791" t="s">
        <v>449</v>
      </c>
      <c r="C95" s="622">
        <f t="shared" ref="C95:H95" si="11">SUM(C90:C94)</f>
        <v>0</v>
      </c>
      <c r="D95" s="620">
        <f t="shared" si="11"/>
        <v>0</v>
      </c>
      <c r="E95" s="620">
        <f t="shared" si="11"/>
        <v>0</v>
      </c>
      <c r="F95" s="620">
        <f t="shared" si="11"/>
        <v>0</v>
      </c>
      <c r="G95" s="620">
        <f t="shared" si="11"/>
        <v>0</v>
      </c>
      <c r="H95" s="621">
        <f t="shared" si="11"/>
        <v>0</v>
      </c>
      <c r="I95" s="64"/>
      <c r="J95" s="64"/>
      <c r="K95" s="64"/>
      <c r="L95" s="64"/>
      <c r="M95" s="64"/>
      <c r="N95" s="64"/>
      <c r="O95" s="64"/>
      <c r="P95" s="64"/>
    </row>
    <row r="96" spans="1:16" x14ac:dyDescent="0.25">
      <c r="A96" s="451"/>
      <c r="B96" s="218"/>
      <c r="C96" s="780"/>
      <c r="D96" s="780"/>
      <c r="E96" s="780"/>
      <c r="F96" s="780"/>
      <c r="G96" s="780"/>
      <c r="H96" s="797"/>
      <c r="I96" s="64"/>
      <c r="J96" s="64"/>
      <c r="K96" s="64"/>
      <c r="L96" s="64"/>
      <c r="M96" s="64"/>
      <c r="N96" s="64"/>
      <c r="O96" s="64"/>
      <c r="P96" s="64"/>
    </row>
    <row r="97" spans="1:16" ht="15.75" thickBot="1" x14ac:dyDescent="0.3">
      <c r="A97" s="1731" t="s">
        <v>458</v>
      </c>
      <c r="B97" s="1732"/>
      <c r="C97" s="813"/>
      <c r="D97" s="813"/>
      <c r="E97" s="813"/>
      <c r="F97" s="813"/>
      <c r="G97" s="813"/>
      <c r="H97" s="797"/>
      <c r="I97" s="404"/>
      <c r="J97" s="404"/>
      <c r="K97" s="404"/>
      <c r="L97" s="404"/>
      <c r="M97" s="404"/>
      <c r="N97" s="404"/>
      <c r="O97" s="404"/>
      <c r="P97" s="404"/>
    </row>
    <row r="98" spans="1:16" ht="31.5" customHeight="1" thickBot="1" x14ac:dyDescent="0.3">
      <c r="A98" s="809" t="s">
        <v>388</v>
      </c>
      <c r="B98" s="810" t="s">
        <v>429</v>
      </c>
      <c r="C98" s="622">
        <f t="shared" ref="C98:H98" si="12">C99+C100</f>
        <v>0</v>
      </c>
      <c r="D98" s="620">
        <f t="shared" si="12"/>
        <v>0</v>
      </c>
      <c r="E98" s="620">
        <f t="shared" si="12"/>
        <v>0</v>
      </c>
      <c r="F98" s="620">
        <f t="shared" si="12"/>
        <v>0</v>
      </c>
      <c r="G98" s="620">
        <f t="shared" si="12"/>
        <v>0</v>
      </c>
      <c r="H98" s="621">
        <f t="shared" si="12"/>
        <v>0</v>
      </c>
      <c r="I98" s="404"/>
      <c r="J98" s="404"/>
      <c r="K98" s="404"/>
      <c r="L98" s="404"/>
      <c r="M98" s="404"/>
      <c r="N98" s="404"/>
      <c r="O98" s="404"/>
      <c r="P98" s="404"/>
    </row>
    <row r="99" spans="1:16" ht="26.25" thickBot="1" x14ac:dyDescent="0.3">
      <c r="A99" s="451" t="s">
        <v>389</v>
      </c>
      <c r="B99" s="808" t="s">
        <v>793</v>
      </c>
      <c r="C99" s="776"/>
      <c r="D99" s="768"/>
      <c r="E99" s="768"/>
      <c r="F99" s="768"/>
      <c r="G99" s="768"/>
      <c r="H99" s="775">
        <f t="shared" ref="H99:H122" si="13">D99+E99-F99+G99</f>
        <v>0</v>
      </c>
      <c r="I99" s="404"/>
      <c r="J99" s="404"/>
      <c r="K99" s="404"/>
      <c r="L99" s="404"/>
      <c r="M99" s="404"/>
      <c r="N99" s="404"/>
      <c r="O99" s="404"/>
      <c r="P99" s="404"/>
    </row>
    <row r="100" spans="1:16" ht="33" customHeight="1" thickBot="1" x14ac:dyDescent="0.3">
      <c r="A100" s="809" t="s">
        <v>390</v>
      </c>
      <c r="B100" s="810" t="s">
        <v>1028</v>
      </c>
      <c r="C100" s="622">
        <f t="shared" ref="C100:H100" si="14">SUM(C101:C107)</f>
        <v>0</v>
      </c>
      <c r="D100" s="620">
        <f t="shared" si="14"/>
        <v>0</v>
      </c>
      <c r="E100" s="620">
        <f t="shared" si="14"/>
        <v>0</v>
      </c>
      <c r="F100" s="620">
        <f t="shared" si="14"/>
        <v>0</v>
      </c>
      <c r="G100" s="620">
        <f t="shared" si="14"/>
        <v>0</v>
      </c>
      <c r="H100" s="621">
        <f t="shared" si="14"/>
        <v>0</v>
      </c>
    </row>
    <row r="101" spans="1:16" ht="29.25" customHeight="1" x14ac:dyDescent="0.25">
      <c r="A101" s="802" t="s">
        <v>391</v>
      </c>
      <c r="B101" s="807" t="s">
        <v>795</v>
      </c>
      <c r="C101" s="628"/>
      <c r="D101" s="626"/>
      <c r="E101" s="626"/>
      <c r="F101" s="626"/>
      <c r="G101" s="626"/>
      <c r="H101" s="627">
        <f t="shared" si="13"/>
        <v>0</v>
      </c>
    </row>
    <row r="102" spans="1:16" ht="29.25" customHeight="1" x14ac:dyDescent="0.25">
      <c r="A102" s="786" t="s">
        <v>392</v>
      </c>
      <c r="B102" s="804" t="s">
        <v>796</v>
      </c>
      <c r="C102" s="612"/>
      <c r="D102" s="610"/>
      <c r="E102" s="610"/>
      <c r="F102" s="610"/>
      <c r="G102" s="610"/>
      <c r="H102" s="613">
        <f t="shared" si="13"/>
        <v>0</v>
      </c>
    </row>
    <row r="103" spans="1:16" ht="51" x14ac:dyDescent="0.25">
      <c r="A103" s="786" t="s">
        <v>393</v>
      </c>
      <c r="B103" s="804" t="s">
        <v>797</v>
      </c>
      <c r="C103" s="612"/>
      <c r="D103" s="610"/>
      <c r="E103" s="610"/>
      <c r="F103" s="610"/>
      <c r="G103" s="610"/>
      <c r="H103" s="613">
        <f t="shared" si="13"/>
        <v>0</v>
      </c>
    </row>
    <row r="104" spans="1:16" ht="26.25" customHeight="1" x14ac:dyDescent="0.25">
      <c r="A104" s="786" t="s">
        <v>394</v>
      </c>
      <c r="B104" s="804" t="s">
        <v>798</v>
      </c>
      <c r="C104" s="612"/>
      <c r="D104" s="610"/>
      <c r="E104" s="610"/>
      <c r="F104" s="610"/>
      <c r="G104" s="610"/>
      <c r="H104" s="613">
        <f t="shared" si="13"/>
        <v>0</v>
      </c>
    </row>
    <row r="105" spans="1:16" ht="30" customHeight="1" x14ac:dyDescent="0.25">
      <c r="A105" s="786" t="s">
        <v>395</v>
      </c>
      <c r="B105" s="804" t="s">
        <v>799</v>
      </c>
      <c r="C105" s="612"/>
      <c r="D105" s="610"/>
      <c r="E105" s="610"/>
      <c r="F105" s="610"/>
      <c r="G105" s="610"/>
      <c r="H105" s="613">
        <f t="shared" si="13"/>
        <v>0</v>
      </c>
    </row>
    <row r="106" spans="1:16" ht="51" x14ac:dyDescent="0.25">
      <c r="A106" s="786" t="s">
        <v>397</v>
      </c>
      <c r="B106" s="804" t="s">
        <v>800</v>
      </c>
      <c r="C106" s="612"/>
      <c r="D106" s="610"/>
      <c r="E106" s="610"/>
      <c r="F106" s="610"/>
      <c r="G106" s="610"/>
      <c r="H106" s="613">
        <f t="shared" si="13"/>
        <v>0</v>
      </c>
    </row>
    <row r="107" spans="1:16" ht="26.25" thickBot="1" x14ac:dyDescent="0.3">
      <c r="A107" s="787" t="s">
        <v>398</v>
      </c>
      <c r="B107" s="811" t="s">
        <v>801</v>
      </c>
      <c r="C107" s="617"/>
      <c r="D107" s="615"/>
      <c r="E107" s="615"/>
      <c r="F107" s="615"/>
      <c r="G107" s="615"/>
      <c r="H107" s="618">
        <f t="shared" si="13"/>
        <v>0</v>
      </c>
    </row>
    <row r="108" spans="1:16" ht="15.75" thickBot="1" x14ac:dyDescent="0.3">
      <c r="A108" s="809" t="s">
        <v>399</v>
      </c>
      <c r="B108" s="791" t="s">
        <v>455</v>
      </c>
      <c r="C108" s="622">
        <f t="shared" ref="C108:H108" si="15">SUM(C109:C115)</f>
        <v>0</v>
      </c>
      <c r="D108" s="620">
        <f t="shared" si="15"/>
        <v>0</v>
      </c>
      <c r="E108" s="620">
        <f t="shared" si="15"/>
        <v>0</v>
      </c>
      <c r="F108" s="620">
        <f t="shared" si="15"/>
        <v>0</v>
      </c>
      <c r="G108" s="620">
        <f t="shared" si="15"/>
        <v>0</v>
      </c>
      <c r="H108" s="621">
        <f t="shared" si="15"/>
        <v>0</v>
      </c>
    </row>
    <row r="109" spans="1:16" x14ac:dyDescent="0.25">
      <c r="A109" s="802" t="s">
        <v>400</v>
      </c>
      <c r="B109" s="803" t="s">
        <v>141</v>
      </c>
      <c r="C109" s="769">
        <v>0</v>
      </c>
      <c r="D109" s="771">
        <v>0</v>
      </c>
      <c r="E109" s="771">
        <v>0</v>
      </c>
      <c r="F109" s="771">
        <v>0</v>
      </c>
      <c r="G109" s="626"/>
      <c r="H109" s="627">
        <f t="shared" si="13"/>
        <v>0</v>
      </c>
    </row>
    <row r="110" spans="1:16" x14ac:dyDescent="0.25">
      <c r="A110" s="786" t="s">
        <v>401</v>
      </c>
      <c r="B110" s="789" t="s">
        <v>142</v>
      </c>
      <c r="C110" s="765">
        <v>0</v>
      </c>
      <c r="D110" s="635">
        <v>0</v>
      </c>
      <c r="E110" s="635">
        <v>0</v>
      </c>
      <c r="F110" s="635">
        <v>0</v>
      </c>
      <c r="G110" s="610"/>
      <c r="H110" s="613">
        <f t="shared" si="13"/>
        <v>0</v>
      </c>
    </row>
    <row r="111" spans="1:16" x14ac:dyDescent="0.25">
      <c r="A111" s="786" t="s">
        <v>402</v>
      </c>
      <c r="B111" s="789" t="s">
        <v>143</v>
      </c>
      <c r="C111" s="765">
        <v>0</v>
      </c>
      <c r="D111" s="635">
        <v>0</v>
      </c>
      <c r="E111" s="635">
        <v>0</v>
      </c>
      <c r="F111" s="635">
        <v>0</v>
      </c>
      <c r="G111" s="610"/>
      <c r="H111" s="613">
        <f t="shared" si="13"/>
        <v>0</v>
      </c>
    </row>
    <row r="112" spans="1:16" x14ac:dyDescent="0.25">
      <c r="A112" s="786" t="s">
        <v>403</v>
      </c>
      <c r="B112" s="789" t="s">
        <v>144</v>
      </c>
      <c r="C112" s="765">
        <v>0</v>
      </c>
      <c r="D112" s="635">
        <v>0</v>
      </c>
      <c r="E112" s="635">
        <v>0</v>
      </c>
      <c r="F112" s="635">
        <v>0</v>
      </c>
      <c r="G112" s="610"/>
      <c r="H112" s="613">
        <f t="shared" si="13"/>
        <v>0</v>
      </c>
    </row>
    <row r="113" spans="1:8" x14ac:dyDescent="0.25">
      <c r="A113" s="786" t="s">
        <v>404</v>
      </c>
      <c r="B113" s="789" t="s">
        <v>145</v>
      </c>
      <c r="C113" s="612"/>
      <c r="D113" s="610"/>
      <c r="E113" s="610"/>
      <c r="F113" s="610"/>
      <c r="G113" s="610"/>
      <c r="H113" s="613">
        <f t="shared" si="13"/>
        <v>0</v>
      </c>
    </row>
    <row r="114" spans="1:8" x14ac:dyDescent="0.25">
      <c r="A114" s="786" t="s">
        <v>408</v>
      </c>
      <c r="B114" s="789" t="s">
        <v>146</v>
      </c>
      <c r="C114" s="612"/>
      <c r="D114" s="610"/>
      <c r="E114" s="610"/>
      <c r="F114" s="610"/>
      <c r="G114" s="610"/>
      <c r="H114" s="613">
        <f t="shared" si="13"/>
        <v>0</v>
      </c>
    </row>
    <row r="115" spans="1:8" x14ac:dyDescent="0.25">
      <c r="A115" s="786" t="s">
        <v>409</v>
      </c>
      <c r="B115" s="789" t="s">
        <v>147</v>
      </c>
      <c r="C115" s="612"/>
      <c r="D115" s="610"/>
      <c r="E115" s="610"/>
      <c r="F115" s="610"/>
      <c r="G115" s="610"/>
      <c r="H115" s="613">
        <f t="shared" si="13"/>
        <v>0</v>
      </c>
    </row>
    <row r="116" spans="1:8" x14ac:dyDescent="0.25">
      <c r="A116" s="786" t="s">
        <v>410</v>
      </c>
      <c r="B116" s="789" t="s">
        <v>306</v>
      </c>
      <c r="C116" s="612"/>
      <c r="D116" s="610"/>
      <c r="E116" s="610"/>
      <c r="F116" s="610"/>
      <c r="G116" s="610"/>
      <c r="H116" s="613">
        <f t="shared" si="13"/>
        <v>0</v>
      </c>
    </row>
    <row r="117" spans="1:8" ht="27.75" customHeight="1" x14ac:dyDescent="0.25">
      <c r="A117" s="786" t="s">
        <v>494</v>
      </c>
      <c r="B117" s="804" t="s">
        <v>450</v>
      </c>
      <c r="C117" s="765">
        <v>0</v>
      </c>
      <c r="D117" s="635">
        <v>0</v>
      </c>
      <c r="E117" s="635">
        <v>0</v>
      </c>
      <c r="F117" s="635">
        <v>0</v>
      </c>
      <c r="G117" s="610"/>
      <c r="H117" s="613">
        <f t="shared" si="13"/>
        <v>0</v>
      </c>
    </row>
    <row r="118" spans="1:8" x14ac:dyDescent="0.25">
      <c r="A118" s="786" t="s">
        <v>496</v>
      </c>
      <c r="B118" s="789" t="s">
        <v>148</v>
      </c>
      <c r="C118" s="765">
        <v>0</v>
      </c>
      <c r="D118" s="635">
        <v>0</v>
      </c>
      <c r="E118" s="610"/>
      <c r="F118" s="610"/>
      <c r="G118" s="610"/>
      <c r="H118" s="613">
        <f t="shared" si="13"/>
        <v>0</v>
      </c>
    </row>
    <row r="119" spans="1:8" ht="37.5" customHeight="1" x14ac:dyDescent="0.25">
      <c r="A119" s="786" t="s">
        <v>498</v>
      </c>
      <c r="B119" s="804" t="s">
        <v>308</v>
      </c>
      <c r="C119" s="765">
        <v>0</v>
      </c>
      <c r="D119" s="635">
        <v>0</v>
      </c>
      <c r="E119" s="635">
        <v>0</v>
      </c>
      <c r="F119" s="635">
        <v>0</v>
      </c>
      <c r="G119" s="610"/>
      <c r="H119" s="613">
        <f t="shared" si="13"/>
        <v>0</v>
      </c>
    </row>
    <row r="120" spans="1:8" ht="30.75" customHeight="1" x14ac:dyDescent="0.25">
      <c r="A120" s="786" t="s">
        <v>802</v>
      </c>
      <c r="B120" s="804" t="s">
        <v>307</v>
      </c>
      <c r="C120" s="765">
        <v>0</v>
      </c>
      <c r="D120" s="635">
        <v>0</v>
      </c>
      <c r="E120" s="635">
        <v>0</v>
      </c>
      <c r="F120" s="635">
        <v>0</v>
      </c>
      <c r="G120" s="610"/>
      <c r="H120" s="613">
        <f t="shared" si="13"/>
        <v>0</v>
      </c>
    </row>
    <row r="121" spans="1:8" x14ac:dyDescent="0.25">
      <c r="A121" s="786" t="s">
        <v>803</v>
      </c>
      <c r="B121" s="789" t="s">
        <v>309</v>
      </c>
      <c r="C121" s="612"/>
      <c r="D121" s="610"/>
      <c r="E121" s="610"/>
      <c r="F121" s="610"/>
      <c r="G121" s="610"/>
      <c r="H121" s="613">
        <f t="shared" si="13"/>
        <v>0</v>
      </c>
    </row>
    <row r="122" spans="1:8" x14ac:dyDescent="0.25">
      <c r="A122" s="786" t="s">
        <v>804</v>
      </c>
      <c r="B122" s="789" t="s">
        <v>310</v>
      </c>
      <c r="C122" s="765">
        <v>0</v>
      </c>
      <c r="D122" s="635">
        <v>0</v>
      </c>
      <c r="E122" s="635">
        <v>0</v>
      </c>
      <c r="F122" s="635">
        <v>0</v>
      </c>
      <c r="G122" s="610"/>
      <c r="H122" s="613">
        <f t="shared" si="13"/>
        <v>0</v>
      </c>
    </row>
    <row r="123" spans="1:8" ht="15.75" thickBot="1" x14ac:dyDescent="0.3">
      <c r="A123" s="787" t="s">
        <v>805</v>
      </c>
      <c r="B123" s="790" t="s">
        <v>459</v>
      </c>
      <c r="C123" s="617"/>
      <c r="D123" s="636">
        <v>0</v>
      </c>
      <c r="E123" s="636">
        <v>0</v>
      </c>
      <c r="F123" s="636">
        <v>0</v>
      </c>
      <c r="G123" s="615"/>
      <c r="H123" s="618">
        <f>D123+E123-F123</f>
        <v>0</v>
      </c>
    </row>
    <row r="124" spans="1:8" ht="15.75" thickBot="1" x14ac:dyDescent="0.3">
      <c r="A124" s="788" t="s">
        <v>806</v>
      </c>
      <c r="B124" s="791" t="s">
        <v>452</v>
      </c>
      <c r="C124" s="622">
        <f t="shared" ref="C124:H124" si="16">C98+C108+C116+C117+C118+C119+C120+C121+C122+C123</f>
        <v>0</v>
      </c>
      <c r="D124" s="620">
        <f t="shared" si="16"/>
        <v>0</v>
      </c>
      <c r="E124" s="620">
        <f t="shared" si="16"/>
        <v>0</v>
      </c>
      <c r="F124" s="620">
        <f t="shared" si="16"/>
        <v>0</v>
      </c>
      <c r="G124" s="620">
        <f t="shared" si="16"/>
        <v>0</v>
      </c>
      <c r="H124" s="621">
        <f t="shared" si="16"/>
        <v>0</v>
      </c>
    </row>
  </sheetData>
  <mergeCells count="31">
    <mergeCell ref="B8:B9"/>
    <mergeCell ref="A8:A9"/>
    <mergeCell ref="C87:H87"/>
    <mergeCell ref="K50:K51"/>
    <mergeCell ref="C48:F48"/>
    <mergeCell ref="A87:A88"/>
    <mergeCell ref="B87:B88"/>
    <mergeCell ref="A97:B97"/>
    <mergeCell ref="N50:O50"/>
    <mergeCell ref="A58:B58"/>
    <mergeCell ref="N39:P39"/>
    <mergeCell ref="L50:M50"/>
    <mergeCell ref="J49:J51"/>
    <mergeCell ref="I39:I40"/>
    <mergeCell ref="B48:B49"/>
    <mergeCell ref="A48:A49"/>
    <mergeCell ref="A89:B89"/>
    <mergeCell ref="P3:P4"/>
    <mergeCell ref="I49:I51"/>
    <mergeCell ref="C8:E8"/>
    <mergeCell ref="I8:I9"/>
    <mergeCell ref="P50:P51"/>
    <mergeCell ref="K39:M39"/>
    <mergeCell ref="J39:J40"/>
    <mergeCell ref="K8:M8"/>
    <mergeCell ref="K49:P49"/>
    <mergeCell ref="J8:J9"/>
    <mergeCell ref="F8:H8"/>
    <mergeCell ref="N8:P8"/>
    <mergeCell ref="I17:P17"/>
    <mergeCell ref="H3:H4"/>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74"/>
  <sheetViews>
    <sheetView topLeftCell="D28" zoomScaleNormal="100" workbookViewId="0">
      <selection activeCell="J42" sqref="J42"/>
    </sheetView>
  </sheetViews>
  <sheetFormatPr defaultColWidth="9.140625" defaultRowHeight="15" x14ac:dyDescent="0.25"/>
  <cols>
    <col min="1" max="1" width="13.5703125" style="408" customWidth="1"/>
    <col min="2" max="2" width="72.28515625" style="403" customWidth="1"/>
    <col min="3" max="3" width="20" style="403" customWidth="1"/>
    <col min="4" max="4" width="21.42578125" style="403" customWidth="1"/>
    <col min="5" max="5" width="17.42578125" style="403" customWidth="1"/>
    <col min="6" max="6" width="19.85546875" style="403" customWidth="1"/>
    <col min="7" max="7" width="22.42578125" style="403" customWidth="1"/>
    <col min="8" max="8" width="17.5703125" style="403" customWidth="1"/>
    <col min="9" max="9" width="20.140625" style="403" customWidth="1"/>
    <col min="10" max="10" width="22.7109375" style="403" customWidth="1"/>
    <col min="11" max="11" width="20.7109375" style="403" customWidth="1"/>
    <col min="12" max="12" width="18.5703125" style="403" customWidth="1"/>
    <col min="13" max="13" width="18.140625" style="403" customWidth="1"/>
    <col min="14" max="14" width="17" style="403" customWidth="1"/>
    <col min="15" max="15" width="17.5703125" style="403" customWidth="1"/>
    <col min="16" max="16" width="18.42578125" style="403" customWidth="1"/>
    <col min="17" max="17" width="15.140625" style="403" customWidth="1"/>
    <col min="18" max="18" width="18.42578125" style="403" customWidth="1"/>
    <col min="19" max="19" width="16.28515625" style="403" customWidth="1"/>
    <col min="20" max="20" width="16.42578125" style="403" customWidth="1"/>
    <col min="21" max="21" width="15" style="403" customWidth="1"/>
    <col min="22" max="22" width="21.7109375" style="403" customWidth="1"/>
    <col min="23" max="16384" width="9.140625" style="403"/>
  </cols>
  <sheetData>
    <row r="1" spans="1:22" ht="15" customHeight="1" x14ac:dyDescent="0.25">
      <c r="A1" s="406"/>
      <c r="B1" s="55"/>
      <c r="C1" s="1764"/>
      <c r="D1" s="1764"/>
      <c r="E1" s="79"/>
      <c r="F1" s="1764"/>
      <c r="G1" s="1764"/>
      <c r="H1" s="1764"/>
      <c r="I1" s="1764"/>
      <c r="J1" s="79"/>
      <c r="K1" s="79"/>
      <c r="L1" s="79"/>
      <c r="M1" s="79"/>
      <c r="N1" s="79"/>
      <c r="O1" s="79"/>
      <c r="P1" s="79"/>
      <c r="Q1" s="79"/>
      <c r="R1" s="79"/>
      <c r="S1" s="79"/>
      <c r="T1" s="79"/>
      <c r="U1" s="79"/>
      <c r="V1" s="184"/>
    </row>
    <row r="2" spans="1:22" x14ac:dyDescent="0.25">
      <c r="A2" s="406"/>
      <c r="B2" s="55" t="s">
        <v>149</v>
      </c>
      <c r="C2" s="1764"/>
      <c r="D2" s="1764"/>
      <c r="E2" s="79"/>
      <c r="F2" s="1764"/>
      <c r="G2" s="1764"/>
      <c r="H2" s="1764"/>
      <c r="I2" s="1764"/>
      <c r="J2" s="79"/>
      <c r="K2" s="79"/>
      <c r="L2" s="79"/>
      <c r="M2" s="79"/>
      <c r="N2" s="79"/>
      <c r="O2" s="79"/>
      <c r="P2" s="79"/>
      <c r="Q2" s="79"/>
      <c r="R2" s="79"/>
      <c r="S2" s="79"/>
      <c r="T2" s="79"/>
      <c r="U2" s="79"/>
      <c r="V2" s="184"/>
    </row>
    <row r="3" spans="1:22" x14ac:dyDescent="0.25">
      <c r="A3" s="406"/>
      <c r="B3" s="79"/>
      <c r="C3" s="79"/>
      <c r="D3" s="79"/>
      <c r="E3" s="79"/>
      <c r="F3" s="79"/>
      <c r="G3" s="79"/>
      <c r="H3" s="79"/>
      <c r="I3" s="79"/>
      <c r="J3" s="79"/>
      <c r="K3" s="79"/>
      <c r="L3" s="79"/>
      <c r="M3" s="79"/>
      <c r="N3" s="79"/>
      <c r="O3" s="79"/>
      <c r="P3" s="79"/>
      <c r="Q3" s="79"/>
      <c r="R3" s="79"/>
      <c r="S3" s="79"/>
      <c r="T3" s="79"/>
      <c r="U3" s="79"/>
      <c r="V3" s="184"/>
    </row>
    <row r="4" spans="1:22" x14ac:dyDescent="0.25">
      <c r="A4" s="406"/>
      <c r="B4" s="55" t="s">
        <v>136</v>
      </c>
      <c r="C4" s="79"/>
      <c r="D4" s="79"/>
      <c r="E4" s="79"/>
      <c r="F4" s="79"/>
      <c r="G4" s="79"/>
      <c r="H4" s="79"/>
      <c r="I4" s="79"/>
      <c r="J4" s="79"/>
      <c r="K4" s="79"/>
      <c r="L4" s="79"/>
      <c r="M4" s="79"/>
      <c r="N4" s="79"/>
      <c r="O4" s="79"/>
      <c r="P4" s="79"/>
      <c r="Q4" s="79"/>
      <c r="R4" s="79"/>
      <c r="S4" s="79"/>
      <c r="T4" s="79"/>
      <c r="U4" s="79"/>
      <c r="V4" s="184"/>
    </row>
    <row r="5" spans="1:22" ht="87" customHeight="1" x14ac:dyDescent="0.25">
      <c r="A5" s="406"/>
      <c r="B5" s="1774" t="s">
        <v>705</v>
      </c>
      <c r="C5" s="1774"/>
      <c r="D5" s="1774"/>
      <c r="E5" s="1774"/>
      <c r="F5" s="1774"/>
      <c r="G5" s="1774"/>
      <c r="H5" s="1774"/>
      <c r="I5" s="1774"/>
      <c r="J5" s="79"/>
      <c r="K5" s="79"/>
      <c r="L5" s="79"/>
      <c r="M5" s="79"/>
      <c r="N5" s="79"/>
      <c r="O5" s="79"/>
      <c r="P5" s="79"/>
      <c r="Q5" s="79"/>
      <c r="R5" s="79"/>
      <c r="S5" s="79"/>
      <c r="T5" s="79"/>
      <c r="U5" s="79"/>
      <c r="V5" s="184"/>
    </row>
    <row r="6" spans="1:22" ht="132.75" customHeight="1" x14ac:dyDescent="0.25">
      <c r="A6" s="406"/>
      <c r="B6" s="1769" t="s">
        <v>706</v>
      </c>
      <c r="C6" s="1770"/>
      <c r="D6" s="1770"/>
      <c r="E6" s="1770"/>
      <c r="F6" s="1770"/>
      <c r="G6" s="1770"/>
      <c r="H6" s="1770"/>
      <c r="I6" s="1770"/>
      <c r="J6" s="80"/>
      <c r="K6" s="79"/>
      <c r="L6" s="79"/>
      <c r="M6" s="79"/>
      <c r="N6" s="79"/>
      <c r="O6" s="79"/>
      <c r="P6" s="79"/>
      <c r="Q6" s="79"/>
      <c r="R6" s="79"/>
      <c r="S6" s="79"/>
      <c r="T6" s="79"/>
      <c r="U6" s="79"/>
      <c r="V6" s="184"/>
    </row>
    <row r="7" spans="1:22" x14ac:dyDescent="0.25">
      <c r="A7" s="406"/>
      <c r="B7" s="79"/>
      <c r="C7" s="79"/>
      <c r="D7" s="79"/>
      <c r="E7" s="79"/>
      <c r="F7" s="79"/>
      <c r="G7" s="79"/>
      <c r="H7" s="79"/>
      <c r="I7" s="79"/>
      <c r="J7" s="79"/>
      <c r="K7" s="79"/>
      <c r="L7" s="79"/>
      <c r="M7" s="79"/>
      <c r="N7" s="79"/>
      <c r="O7" s="79"/>
      <c r="P7" s="79"/>
      <c r="Q7" s="79"/>
      <c r="R7" s="79"/>
      <c r="S7" s="79"/>
      <c r="T7" s="79"/>
      <c r="U7" s="79"/>
      <c r="V7" s="184"/>
    </row>
    <row r="8" spans="1:22" ht="15.75" thickBot="1" x14ac:dyDescent="0.3">
      <c r="A8" s="406"/>
      <c r="B8" s="79"/>
      <c r="C8" s="79"/>
      <c r="D8" s="79"/>
      <c r="E8" s="79"/>
      <c r="F8" s="79"/>
      <c r="G8" s="79"/>
      <c r="H8" s="79"/>
      <c r="I8" s="64"/>
      <c r="J8" s="64"/>
      <c r="K8" s="79"/>
      <c r="L8" s="79"/>
      <c r="M8" s="79"/>
      <c r="N8" s="79"/>
      <c r="O8" s="79"/>
      <c r="P8" s="79"/>
      <c r="Q8" s="79"/>
      <c r="R8" s="79"/>
      <c r="S8" s="79"/>
      <c r="T8" s="79"/>
      <c r="U8" s="79"/>
      <c r="V8" s="184"/>
    </row>
    <row r="9" spans="1:22" ht="22.5" customHeight="1" x14ac:dyDescent="0.25">
      <c r="A9" s="1785" t="s">
        <v>396</v>
      </c>
      <c r="B9" s="1779" t="s">
        <v>707</v>
      </c>
      <c r="C9" s="1771" t="s">
        <v>708</v>
      </c>
      <c r="D9" s="1772"/>
      <c r="E9" s="1773"/>
      <c r="F9" s="1772" t="s">
        <v>476</v>
      </c>
      <c r="G9" s="1787"/>
      <c r="H9" s="1788"/>
      <c r="I9" s="64"/>
      <c r="J9" s="64"/>
      <c r="K9" s="250"/>
      <c r="L9" s="250"/>
      <c r="M9" s="30"/>
      <c r="N9" s="30"/>
      <c r="O9" s="27"/>
      <c r="P9" s="27"/>
      <c r="Q9" s="33"/>
      <c r="R9" s="33"/>
      <c r="S9" s="33"/>
      <c r="T9" s="33"/>
      <c r="U9" s="79"/>
      <c r="V9" s="184"/>
    </row>
    <row r="10" spans="1:22" ht="63" customHeight="1" thickBot="1" x14ac:dyDescent="0.3">
      <c r="A10" s="1786"/>
      <c r="B10" s="1780"/>
      <c r="C10" s="237" t="s">
        <v>151</v>
      </c>
      <c r="D10" s="85" t="s">
        <v>241</v>
      </c>
      <c r="E10" s="121" t="s">
        <v>138</v>
      </c>
      <c r="F10" s="661" t="s">
        <v>151</v>
      </c>
      <c r="G10" s="85" t="s">
        <v>241</v>
      </c>
      <c r="H10" s="121" t="s">
        <v>625</v>
      </c>
      <c r="I10" s="64"/>
      <c r="J10" s="64"/>
      <c r="K10" s="250"/>
      <c r="L10" s="250"/>
      <c r="M10" s="30"/>
      <c r="N10" s="30"/>
      <c r="O10" s="27"/>
      <c r="P10" s="27"/>
      <c r="Q10" s="33"/>
      <c r="R10" s="33"/>
      <c r="S10" s="33"/>
      <c r="T10" s="33"/>
      <c r="U10" s="79"/>
      <c r="V10" s="184"/>
    </row>
    <row r="11" spans="1:22" ht="15.75" thickBot="1" x14ac:dyDescent="0.3">
      <c r="A11" s="409" t="s">
        <v>371</v>
      </c>
      <c r="B11" s="828" t="s">
        <v>237</v>
      </c>
      <c r="C11" s="774">
        <v>0</v>
      </c>
      <c r="D11" s="768">
        <v>0</v>
      </c>
      <c r="E11" s="775">
        <f>C11-D11</f>
        <v>0</v>
      </c>
      <c r="F11" s="776">
        <v>0</v>
      </c>
      <c r="G11" s="768">
        <v>0</v>
      </c>
      <c r="H11" s="775">
        <f>F11-G11</f>
        <v>0</v>
      </c>
      <c r="I11" s="64"/>
      <c r="J11" s="64"/>
      <c r="K11" s="250"/>
      <c r="L11" s="250"/>
      <c r="M11" s="30"/>
      <c r="N11" s="30"/>
      <c r="O11" s="27"/>
      <c r="P11" s="27"/>
      <c r="Q11" s="33"/>
      <c r="R11" s="33"/>
      <c r="S11" s="33"/>
      <c r="T11" s="33"/>
      <c r="U11" s="79"/>
      <c r="V11" s="184"/>
    </row>
    <row r="12" spans="1:22" ht="15.75" thickBot="1" x14ac:dyDescent="0.3">
      <c r="A12" s="824" t="s">
        <v>380</v>
      </c>
      <c r="B12" s="829" t="s">
        <v>313</v>
      </c>
      <c r="C12" s="619">
        <f t="shared" ref="C12:H12" si="0">C13+C16</f>
        <v>248358.79</v>
      </c>
      <c r="D12" s="620">
        <f t="shared" si="0"/>
        <v>0</v>
      </c>
      <c r="E12" s="621">
        <f t="shared" si="0"/>
        <v>248358.79</v>
      </c>
      <c r="F12" s="622">
        <f t="shared" si="0"/>
        <v>459351.93</v>
      </c>
      <c r="G12" s="620">
        <f t="shared" si="0"/>
        <v>0</v>
      </c>
      <c r="H12" s="621">
        <f t="shared" si="0"/>
        <v>459351.93</v>
      </c>
      <c r="I12" s="64"/>
      <c r="J12" s="64"/>
      <c r="K12" s="250"/>
      <c r="L12" s="250"/>
      <c r="M12" s="30"/>
      <c r="N12" s="30"/>
      <c r="O12" s="27"/>
      <c r="P12" s="27"/>
      <c r="Q12" s="33"/>
      <c r="R12" s="33"/>
      <c r="S12" s="33"/>
      <c r="T12" s="33"/>
      <c r="U12" s="79"/>
      <c r="V12" s="184"/>
    </row>
    <row r="13" spans="1:22" x14ac:dyDescent="0.25">
      <c r="A13" s="734" t="s">
        <v>384</v>
      </c>
      <c r="B13" s="830" t="s">
        <v>314</v>
      </c>
      <c r="C13" s="625">
        <v>178513.04</v>
      </c>
      <c r="D13" s="626">
        <v>0</v>
      </c>
      <c r="E13" s="627">
        <f t="shared" ref="E13:E22" si="1">C13-D13</f>
        <v>178513.04</v>
      </c>
      <c r="F13" s="628">
        <f>D29</f>
        <v>326604.93</v>
      </c>
      <c r="G13" s="626">
        <f>D51</f>
        <v>0</v>
      </c>
      <c r="H13" s="627">
        <f t="shared" ref="H13:H22" si="2">F13-G13</f>
        <v>326604.93</v>
      </c>
      <c r="I13" s="64"/>
      <c r="J13" s="64"/>
      <c r="K13" s="250"/>
      <c r="L13" s="250"/>
      <c r="M13" s="30"/>
      <c r="N13" s="30"/>
      <c r="O13" s="27"/>
      <c r="P13" s="27"/>
      <c r="Q13" s="33"/>
      <c r="R13" s="33"/>
      <c r="S13" s="33"/>
      <c r="T13" s="33"/>
      <c r="U13" s="79"/>
      <c r="V13" s="184"/>
    </row>
    <row r="14" spans="1:22" x14ac:dyDescent="0.25">
      <c r="A14" s="729" t="s">
        <v>385</v>
      </c>
      <c r="B14" s="831" t="s">
        <v>419</v>
      </c>
      <c r="C14" s="837"/>
      <c r="D14" s="818"/>
      <c r="E14" s="613">
        <f t="shared" si="1"/>
        <v>0</v>
      </c>
      <c r="F14" s="612"/>
      <c r="G14" s="610"/>
      <c r="H14" s="613">
        <f t="shared" si="2"/>
        <v>0</v>
      </c>
      <c r="I14" s="64"/>
      <c r="J14" s="64"/>
      <c r="K14" s="250"/>
      <c r="L14" s="250"/>
      <c r="M14" s="30"/>
      <c r="N14" s="30"/>
      <c r="O14" s="27"/>
      <c r="P14" s="27"/>
      <c r="Q14" s="33"/>
      <c r="R14" s="33"/>
      <c r="S14" s="33"/>
      <c r="T14" s="33"/>
      <c r="U14" s="79"/>
      <c r="V14" s="184"/>
    </row>
    <row r="15" spans="1:22" ht="15.75" thickBot="1" x14ac:dyDescent="0.3">
      <c r="A15" s="730" t="s">
        <v>386</v>
      </c>
      <c r="B15" s="832" t="s">
        <v>419</v>
      </c>
      <c r="C15" s="614"/>
      <c r="D15" s="615"/>
      <c r="E15" s="618">
        <f t="shared" si="1"/>
        <v>0</v>
      </c>
      <c r="F15" s="617"/>
      <c r="G15" s="615"/>
      <c r="H15" s="618">
        <f t="shared" si="2"/>
        <v>0</v>
      </c>
      <c r="I15" s="64"/>
      <c r="J15" s="64"/>
      <c r="K15" s="64"/>
      <c r="L15" s="64"/>
      <c r="M15" s="64"/>
      <c r="N15" s="64"/>
      <c r="O15" s="79"/>
      <c r="P15" s="37"/>
      <c r="Q15" s="37"/>
      <c r="R15" s="37"/>
      <c r="S15" s="37"/>
      <c r="T15" s="37"/>
      <c r="U15" s="37"/>
      <c r="V15" s="404"/>
    </row>
    <row r="16" spans="1:22" ht="15.75" thickBot="1" x14ac:dyDescent="0.3">
      <c r="A16" s="731" t="s">
        <v>387</v>
      </c>
      <c r="B16" s="833" t="s">
        <v>242</v>
      </c>
      <c r="C16" s="619">
        <f>V32</f>
        <v>69845.75</v>
      </c>
      <c r="D16" s="620">
        <f>J54</f>
        <v>0</v>
      </c>
      <c r="E16" s="621">
        <f t="shared" si="1"/>
        <v>69845.75</v>
      </c>
      <c r="F16" s="622">
        <f>D32</f>
        <v>132747</v>
      </c>
      <c r="G16" s="620">
        <f>D54</f>
        <v>0</v>
      </c>
      <c r="H16" s="621">
        <f t="shared" si="2"/>
        <v>132747</v>
      </c>
      <c r="I16" s="64"/>
      <c r="J16" s="64"/>
      <c r="K16" s="64"/>
      <c r="L16" s="64"/>
      <c r="M16" s="64"/>
      <c r="N16" s="64"/>
      <c r="O16" s="79"/>
      <c r="P16" s="37"/>
      <c r="Q16" s="37"/>
      <c r="R16" s="37"/>
      <c r="S16" s="37"/>
      <c r="T16" s="37"/>
      <c r="U16" s="37"/>
      <c r="V16" s="404"/>
    </row>
    <row r="17" spans="1:22" x14ac:dyDescent="0.25">
      <c r="A17" s="734" t="s">
        <v>388</v>
      </c>
      <c r="B17" s="830" t="s">
        <v>419</v>
      </c>
      <c r="C17" s="838"/>
      <c r="D17" s="819"/>
      <c r="E17" s="627">
        <f t="shared" si="1"/>
        <v>0</v>
      </c>
      <c r="F17" s="826"/>
      <c r="G17" s="819"/>
      <c r="H17" s="627">
        <f t="shared" si="2"/>
        <v>0</v>
      </c>
      <c r="I17" s="64"/>
      <c r="J17" s="64"/>
      <c r="K17" s="250"/>
      <c r="L17" s="250"/>
      <c r="M17" s="30"/>
      <c r="N17" s="30"/>
      <c r="O17" s="27"/>
      <c r="P17" s="27"/>
      <c r="Q17" s="33"/>
      <c r="R17" s="33"/>
      <c r="S17" s="33"/>
      <c r="T17" s="33"/>
      <c r="U17" s="79"/>
      <c r="V17" s="184"/>
    </row>
    <row r="18" spans="1:22" x14ac:dyDescent="0.25">
      <c r="A18" s="729" t="s">
        <v>389</v>
      </c>
      <c r="B18" s="831" t="s">
        <v>419</v>
      </c>
      <c r="C18" s="839"/>
      <c r="D18" s="686"/>
      <c r="E18" s="613">
        <f t="shared" si="1"/>
        <v>0</v>
      </c>
      <c r="F18" s="701"/>
      <c r="G18" s="686"/>
      <c r="H18" s="613">
        <f t="shared" si="2"/>
        <v>0</v>
      </c>
      <c r="I18" s="64"/>
      <c r="J18" s="64"/>
      <c r="K18" s="64"/>
      <c r="L18" s="64"/>
      <c r="M18" s="64"/>
      <c r="N18" s="64"/>
      <c r="O18" s="79"/>
      <c r="P18" s="37"/>
      <c r="Q18" s="37"/>
      <c r="R18" s="37"/>
      <c r="S18" s="37"/>
      <c r="T18" s="37"/>
      <c r="U18" s="37"/>
      <c r="V18" s="404"/>
    </row>
    <row r="19" spans="1:22" x14ac:dyDescent="0.25">
      <c r="A19" s="729" t="s">
        <v>390</v>
      </c>
      <c r="B19" s="834" t="s">
        <v>153</v>
      </c>
      <c r="C19" s="839"/>
      <c r="D19" s="686"/>
      <c r="E19" s="613">
        <f t="shared" si="1"/>
        <v>0</v>
      </c>
      <c r="F19" s="701"/>
      <c r="G19" s="686"/>
      <c r="H19" s="613">
        <f t="shared" si="2"/>
        <v>0</v>
      </c>
      <c r="I19" s="64"/>
      <c r="J19" s="64"/>
      <c r="K19" s="64"/>
      <c r="L19" s="64"/>
      <c r="M19" s="64"/>
      <c r="N19" s="64"/>
      <c r="O19" s="79"/>
      <c r="P19" s="37"/>
      <c r="Q19" s="37"/>
      <c r="R19" s="37"/>
      <c r="S19" s="37"/>
      <c r="T19" s="37"/>
      <c r="U19" s="37"/>
      <c r="V19" s="404"/>
    </row>
    <row r="20" spans="1:22" x14ac:dyDescent="0.25">
      <c r="A20" s="729" t="s">
        <v>391</v>
      </c>
      <c r="B20" s="834" t="s">
        <v>154</v>
      </c>
      <c r="C20" s="839"/>
      <c r="D20" s="686"/>
      <c r="E20" s="613">
        <f t="shared" si="1"/>
        <v>0</v>
      </c>
      <c r="F20" s="701"/>
      <c r="G20" s="686"/>
      <c r="H20" s="613">
        <f t="shared" si="2"/>
        <v>0</v>
      </c>
      <c r="I20" s="64"/>
      <c r="J20" s="64"/>
      <c r="K20" s="64"/>
      <c r="L20" s="64"/>
      <c r="M20" s="79"/>
      <c r="N20" s="79"/>
      <c r="O20" s="79"/>
      <c r="P20" s="79"/>
      <c r="Q20" s="79"/>
      <c r="R20" s="79"/>
      <c r="S20" s="79"/>
      <c r="T20" s="79"/>
      <c r="U20" s="79"/>
      <c r="V20" s="184"/>
    </row>
    <row r="21" spans="1:22" x14ac:dyDescent="0.25">
      <c r="A21" s="729" t="s">
        <v>392</v>
      </c>
      <c r="B21" s="834" t="s">
        <v>712</v>
      </c>
      <c r="C21" s="839">
        <v>0</v>
      </c>
      <c r="D21" s="686"/>
      <c r="E21" s="613">
        <f t="shared" si="1"/>
        <v>0</v>
      </c>
      <c r="F21" s="701">
        <f>D37</f>
        <v>0</v>
      </c>
      <c r="G21" s="686"/>
      <c r="H21" s="613">
        <f t="shared" si="2"/>
        <v>0</v>
      </c>
      <c r="I21" s="64"/>
      <c r="J21" s="64"/>
      <c r="K21" s="64"/>
      <c r="L21" s="64"/>
      <c r="M21" s="79"/>
      <c r="N21" s="79"/>
      <c r="O21" s="79"/>
      <c r="P21" s="79"/>
      <c r="Q21" s="79"/>
      <c r="R21" s="79"/>
      <c r="S21" s="79"/>
      <c r="T21" s="79"/>
      <c r="U21" s="79"/>
      <c r="V21" s="184"/>
    </row>
    <row r="22" spans="1:22" ht="15.75" thickBot="1" x14ac:dyDescent="0.3">
      <c r="A22" s="730" t="s">
        <v>393</v>
      </c>
      <c r="B22" s="835" t="s">
        <v>155</v>
      </c>
      <c r="C22" s="840"/>
      <c r="D22" s="687"/>
      <c r="E22" s="618">
        <f t="shared" si="1"/>
        <v>0</v>
      </c>
      <c r="F22" s="827"/>
      <c r="G22" s="687"/>
      <c r="H22" s="618">
        <f t="shared" si="2"/>
        <v>0</v>
      </c>
      <c r="I22" s="64"/>
      <c r="J22" s="64"/>
      <c r="K22" s="250"/>
      <c r="L22" s="250"/>
      <c r="M22" s="30"/>
      <c r="N22" s="30"/>
      <c r="O22" s="27"/>
      <c r="P22" s="27"/>
      <c r="Q22" s="33"/>
      <c r="R22" s="33"/>
      <c r="S22" s="33"/>
      <c r="T22" s="33"/>
      <c r="U22" s="79"/>
      <c r="V22" s="184"/>
    </row>
    <row r="23" spans="1:22" ht="15.75" thickBot="1" x14ac:dyDescent="0.3">
      <c r="A23" s="731" t="s">
        <v>394</v>
      </c>
      <c r="B23" s="836" t="s">
        <v>73</v>
      </c>
      <c r="C23" s="619">
        <f t="shared" ref="C23:H23" si="3">C11+C12+C19+C20+C21+C22</f>
        <v>248358.79</v>
      </c>
      <c r="D23" s="620">
        <f t="shared" si="3"/>
        <v>0</v>
      </c>
      <c r="E23" s="621">
        <f t="shared" si="3"/>
        <v>248358.79</v>
      </c>
      <c r="F23" s="622">
        <f t="shared" si="3"/>
        <v>459351.93</v>
      </c>
      <c r="G23" s="620">
        <f t="shared" si="3"/>
        <v>0</v>
      </c>
      <c r="H23" s="621">
        <f t="shared" si="3"/>
        <v>459351.93</v>
      </c>
      <c r="I23" s="64"/>
      <c r="J23" s="64"/>
      <c r="K23" s="250"/>
      <c r="L23" s="250"/>
      <c r="M23" s="30"/>
      <c r="N23" s="30"/>
      <c r="O23" s="27"/>
      <c r="P23" s="27"/>
      <c r="Q23" s="33"/>
      <c r="R23" s="33"/>
      <c r="S23" s="33"/>
      <c r="T23" s="33"/>
      <c r="U23" s="79"/>
      <c r="V23" s="184"/>
    </row>
    <row r="24" spans="1:22" ht="15.75" thickBot="1" x14ac:dyDescent="0.3">
      <c r="B24" s="409"/>
      <c r="C24" s="36"/>
      <c r="D24" s="36"/>
      <c r="E24" s="36"/>
      <c r="F24" s="36"/>
      <c r="G24" s="36"/>
      <c r="H24" s="36"/>
      <c r="I24" s="36"/>
      <c r="J24" s="36"/>
      <c r="K24" s="36"/>
      <c r="L24" s="36"/>
      <c r="M24" s="27"/>
      <c r="N24" s="27"/>
      <c r="O24" s="27"/>
      <c r="P24" s="27"/>
      <c r="Q24" s="27"/>
      <c r="R24" s="27"/>
      <c r="S24" s="27"/>
      <c r="T24" s="27"/>
      <c r="U24" s="27"/>
      <c r="V24" s="184"/>
    </row>
    <row r="25" spans="1:22" ht="18.75" customHeight="1" thickBot="1" x14ac:dyDescent="0.3">
      <c r="A25" s="1781" t="s">
        <v>396</v>
      </c>
      <c r="B25" s="1783" t="s">
        <v>925</v>
      </c>
      <c r="C25" s="1762" t="s">
        <v>289</v>
      </c>
      <c r="D25" s="1775" t="s">
        <v>709</v>
      </c>
      <c r="E25" s="1759" t="s">
        <v>287</v>
      </c>
      <c r="F25" s="1760"/>
      <c r="G25" s="1760"/>
      <c r="H25" s="1760"/>
      <c r="I25" s="1760"/>
      <c r="J25" s="1760"/>
      <c r="K25" s="1761"/>
      <c r="L25" s="1759" t="s">
        <v>288</v>
      </c>
      <c r="M25" s="1760"/>
      <c r="N25" s="1760"/>
      <c r="O25" s="1760"/>
      <c r="P25" s="1760"/>
      <c r="Q25" s="1760"/>
      <c r="R25" s="1760"/>
      <c r="S25" s="1760"/>
      <c r="T25" s="1760"/>
      <c r="U25" s="1761"/>
      <c r="V25" s="1757" t="s">
        <v>291</v>
      </c>
    </row>
    <row r="26" spans="1:22" ht="128.25" customHeight="1" thickBot="1" x14ac:dyDescent="0.3">
      <c r="A26" s="1782"/>
      <c r="B26" s="1784"/>
      <c r="C26" s="1763"/>
      <c r="D26" s="1776"/>
      <c r="E26" s="1416" t="s">
        <v>1029</v>
      </c>
      <c r="F26" s="1416" t="s">
        <v>1030</v>
      </c>
      <c r="G26" s="1416" t="s">
        <v>157</v>
      </c>
      <c r="H26" s="1417" t="s">
        <v>1031</v>
      </c>
      <c r="I26" s="1416" t="s">
        <v>243</v>
      </c>
      <c r="J26" s="1415" t="s">
        <v>1032</v>
      </c>
      <c r="K26" s="1416" t="s">
        <v>1033</v>
      </c>
      <c r="L26" s="1415" t="s">
        <v>1034</v>
      </c>
      <c r="M26" s="1415" t="s">
        <v>174</v>
      </c>
      <c r="N26" s="1415" t="s">
        <v>157</v>
      </c>
      <c r="O26" s="1415" t="s">
        <v>1035</v>
      </c>
      <c r="P26" s="1415" t="s">
        <v>1036</v>
      </c>
      <c r="Q26" s="1415" t="s">
        <v>290</v>
      </c>
      <c r="R26" s="1415" t="s">
        <v>710</v>
      </c>
      <c r="S26" s="1415" t="s">
        <v>1037</v>
      </c>
      <c r="T26" s="1415" t="s">
        <v>1038</v>
      </c>
      <c r="U26" s="1418"/>
      <c r="V26" s="1758"/>
    </row>
    <row r="27" spans="1:22" ht="15.75" thickBot="1" x14ac:dyDescent="0.3">
      <c r="A27" s="409" t="s">
        <v>371</v>
      </c>
      <c r="B27" s="844" t="s">
        <v>237</v>
      </c>
      <c r="C27" s="846"/>
      <c r="D27" s="821"/>
      <c r="E27" s="821"/>
      <c r="F27" s="821"/>
      <c r="G27" s="821"/>
      <c r="H27" s="821"/>
      <c r="I27" s="821"/>
      <c r="J27" s="768"/>
      <c r="K27" s="768"/>
      <c r="L27" s="821"/>
      <c r="M27" s="821"/>
      <c r="N27" s="821"/>
      <c r="O27" s="821"/>
      <c r="P27" s="821"/>
      <c r="Q27" s="821"/>
      <c r="R27" s="821"/>
      <c r="S27" s="821"/>
      <c r="T27" s="821"/>
      <c r="U27" s="821"/>
      <c r="V27" s="775">
        <f>D27+E27+F27+G27+H27+I27+J27+K27-L27-M27-N27-O27-Q27-P27-R27-S27-T27-U27</f>
        <v>0</v>
      </c>
    </row>
    <row r="28" spans="1:22" ht="15.75" thickBot="1" x14ac:dyDescent="0.3">
      <c r="A28" s="824" t="s">
        <v>380</v>
      </c>
      <c r="B28" s="845" t="s">
        <v>313</v>
      </c>
      <c r="C28" s="622">
        <f t="shared" ref="C28:V28" si="4">C29+C32</f>
        <v>512027.95</v>
      </c>
      <c r="D28" s="620">
        <f t="shared" si="4"/>
        <v>459351.93</v>
      </c>
      <c r="E28" s="620">
        <f t="shared" si="4"/>
        <v>0</v>
      </c>
      <c r="F28" s="620">
        <f t="shared" si="4"/>
        <v>213983.76</v>
      </c>
      <c r="G28" s="620">
        <f t="shared" si="4"/>
        <v>350618.3</v>
      </c>
      <c r="H28" s="620">
        <f t="shared" si="4"/>
        <v>0</v>
      </c>
      <c r="I28" s="620">
        <f t="shared" si="4"/>
        <v>0</v>
      </c>
      <c r="J28" s="620">
        <f t="shared" si="4"/>
        <v>0</v>
      </c>
      <c r="K28" s="620">
        <f t="shared" si="4"/>
        <v>701794.96</v>
      </c>
      <c r="L28" s="620">
        <f t="shared" si="4"/>
        <v>262385.78999999998</v>
      </c>
      <c r="M28" s="620">
        <f t="shared" si="4"/>
        <v>824007.75</v>
      </c>
      <c r="N28" s="620">
        <f t="shared" si="4"/>
        <v>0</v>
      </c>
      <c r="O28" s="620">
        <f t="shared" si="4"/>
        <v>0</v>
      </c>
      <c r="P28" s="620">
        <f t="shared" si="4"/>
        <v>390996.62</v>
      </c>
      <c r="Q28" s="620">
        <f t="shared" si="4"/>
        <v>0</v>
      </c>
      <c r="R28" s="620">
        <f t="shared" si="4"/>
        <v>0</v>
      </c>
      <c r="S28" s="620">
        <f t="shared" si="4"/>
        <v>0</v>
      </c>
      <c r="T28" s="620">
        <f t="shared" si="4"/>
        <v>0</v>
      </c>
      <c r="U28" s="620">
        <f t="shared" si="4"/>
        <v>0</v>
      </c>
      <c r="V28" s="621">
        <f t="shared" si="4"/>
        <v>248358.79000000004</v>
      </c>
    </row>
    <row r="29" spans="1:22" x14ac:dyDescent="0.25">
      <c r="A29" s="734" t="s">
        <v>384</v>
      </c>
      <c r="B29" s="735" t="s">
        <v>314</v>
      </c>
      <c r="C29" s="628">
        <v>379280.95</v>
      </c>
      <c r="D29" s="626">
        <v>326604.93</v>
      </c>
      <c r="E29" s="626">
        <v>0</v>
      </c>
      <c r="F29" s="626">
        <v>29262.95</v>
      </c>
      <c r="G29" s="626">
        <v>3140.08</v>
      </c>
      <c r="H29" s="626">
        <v>0</v>
      </c>
      <c r="I29" s="626">
        <v>0</v>
      </c>
      <c r="J29" s="626">
        <v>0</v>
      </c>
      <c r="K29" s="626">
        <v>27194</v>
      </c>
      <c r="L29" s="626">
        <v>50881.8</v>
      </c>
      <c r="M29" s="626">
        <v>156807.12</v>
      </c>
      <c r="N29" s="626">
        <v>0</v>
      </c>
      <c r="O29" s="626">
        <v>0</v>
      </c>
      <c r="P29" s="626">
        <v>0</v>
      </c>
      <c r="Q29" s="626">
        <v>0</v>
      </c>
      <c r="R29" s="626">
        <v>0</v>
      </c>
      <c r="S29" s="626">
        <v>0</v>
      </c>
      <c r="T29" s="626">
        <v>0</v>
      </c>
      <c r="U29" s="626"/>
      <c r="V29" s="627">
        <f t="shared" ref="V29:V38" si="5">D29+E29+F29+G29+H29+I29+J29+K29-L29-M29-N29-O29-Q29-P29-R29-S29-T29-U29</f>
        <v>178513.04000000004</v>
      </c>
    </row>
    <row r="30" spans="1:22" x14ac:dyDescent="0.25">
      <c r="A30" s="638" t="s">
        <v>385</v>
      </c>
      <c r="B30" s="841" t="s">
        <v>419</v>
      </c>
      <c r="C30" s="612"/>
      <c r="D30" s="610"/>
      <c r="E30" s="610"/>
      <c r="F30" s="610"/>
      <c r="G30" s="610"/>
      <c r="H30" s="610"/>
      <c r="I30" s="610"/>
      <c r="J30" s="610"/>
      <c r="K30" s="610"/>
      <c r="L30" s="610"/>
      <c r="M30" s="610"/>
      <c r="N30" s="610"/>
      <c r="O30" s="610"/>
      <c r="P30" s="610"/>
      <c r="Q30" s="610"/>
      <c r="R30" s="610"/>
      <c r="S30" s="610"/>
      <c r="T30" s="610"/>
      <c r="U30" s="610"/>
      <c r="V30" s="613">
        <f t="shared" si="5"/>
        <v>0</v>
      </c>
    </row>
    <row r="31" spans="1:22" x14ac:dyDescent="0.25">
      <c r="A31" s="729" t="s">
        <v>386</v>
      </c>
      <c r="B31" s="841" t="s">
        <v>419</v>
      </c>
      <c r="C31" s="612"/>
      <c r="D31" s="610"/>
      <c r="E31" s="610"/>
      <c r="F31" s="610"/>
      <c r="G31" s="610"/>
      <c r="H31" s="610"/>
      <c r="I31" s="610"/>
      <c r="J31" s="610"/>
      <c r="K31" s="610"/>
      <c r="L31" s="610"/>
      <c r="M31" s="610"/>
      <c r="N31" s="610"/>
      <c r="O31" s="610"/>
      <c r="P31" s="610"/>
      <c r="Q31" s="610"/>
      <c r="R31" s="610"/>
      <c r="S31" s="610"/>
      <c r="T31" s="610"/>
      <c r="U31" s="610"/>
      <c r="V31" s="613">
        <f t="shared" si="5"/>
        <v>0</v>
      </c>
    </row>
    <row r="32" spans="1:22" x14ac:dyDescent="0.25">
      <c r="A32" s="729" t="s">
        <v>387</v>
      </c>
      <c r="B32" s="841" t="s">
        <v>242</v>
      </c>
      <c r="C32" s="612">
        <v>132747</v>
      </c>
      <c r="D32" s="610">
        <v>132747</v>
      </c>
      <c r="E32" s="610">
        <v>0</v>
      </c>
      <c r="F32" s="610">
        <v>184720.81</v>
      </c>
      <c r="G32" s="610">
        <v>347478.22</v>
      </c>
      <c r="H32" s="610">
        <v>0</v>
      </c>
      <c r="I32" s="610">
        <v>0</v>
      </c>
      <c r="J32" s="610">
        <v>0</v>
      </c>
      <c r="K32" s="610">
        <v>674600.95999999996</v>
      </c>
      <c r="L32" s="610">
        <v>211503.99</v>
      </c>
      <c r="M32" s="610">
        <v>667200.63</v>
      </c>
      <c r="N32" s="610">
        <v>0</v>
      </c>
      <c r="O32" s="610">
        <v>0</v>
      </c>
      <c r="P32" s="610">
        <v>390996.62</v>
      </c>
      <c r="Q32" s="610">
        <v>0</v>
      </c>
      <c r="R32" s="610">
        <v>0</v>
      </c>
      <c r="S32" s="610">
        <v>0</v>
      </c>
      <c r="T32" s="610">
        <v>0</v>
      </c>
      <c r="U32" s="610"/>
      <c r="V32" s="613">
        <f t="shared" si="5"/>
        <v>69845.75</v>
      </c>
    </row>
    <row r="33" spans="1:22" x14ac:dyDescent="0.25">
      <c r="A33" s="638" t="s">
        <v>388</v>
      </c>
      <c r="B33" s="841" t="s">
        <v>419</v>
      </c>
      <c r="C33" s="612"/>
      <c r="D33" s="610"/>
      <c r="E33" s="610"/>
      <c r="F33" s="610"/>
      <c r="G33" s="610"/>
      <c r="H33" s="610"/>
      <c r="I33" s="610"/>
      <c r="J33" s="610"/>
      <c r="K33" s="610"/>
      <c r="L33" s="610"/>
      <c r="M33" s="610"/>
      <c r="N33" s="610"/>
      <c r="O33" s="610"/>
      <c r="P33" s="610"/>
      <c r="Q33" s="610"/>
      <c r="R33" s="610"/>
      <c r="S33" s="610"/>
      <c r="T33" s="610"/>
      <c r="U33" s="610"/>
      <c r="V33" s="613">
        <f t="shared" si="5"/>
        <v>0</v>
      </c>
    </row>
    <row r="34" spans="1:22" x14ac:dyDescent="0.25">
      <c r="A34" s="729" t="s">
        <v>389</v>
      </c>
      <c r="B34" s="841" t="s">
        <v>419</v>
      </c>
      <c r="C34" s="612"/>
      <c r="D34" s="610"/>
      <c r="E34" s="610"/>
      <c r="F34" s="610"/>
      <c r="G34" s="610"/>
      <c r="H34" s="610"/>
      <c r="I34" s="610"/>
      <c r="J34" s="610"/>
      <c r="K34" s="610"/>
      <c r="L34" s="610"/>
      <c r="M34" s="610"/>
      <c r="N34" s="610"/>
      <c r="O34" s="610"/>
      <c r="P34" s="610"/>
      <c r="Q34" s="610"/>
      <c r="R34" s="610"/>
      <c r="S34" s="610"/>
      <c r="T34" s="610"/>
      <c r="U34" s="610"/>
      <c r="V34" s="613">
        <f t="shared" si="5"/>
        <v>0</v>
      </c>
    </row>
    <row r="35" spans="1:22" x14ac:dyDescent="0.25">
      <c r="A35" s="729" t="s">
        <v>390</v>
      </c>
      <c r="B35" s="842" t="s">
        <v>153</v>
      </c>
      <c r="C35" s="612"/>
      <c r="D35" s="610"/>
      <c r="E35" s="610"/>
      <c r="F35" s="610"/>
      <c r="G35" s="610"/>
      <c r="H35" s="610"/>
      <c r="I35" s="610"/>
      <c r="J35" s="610"/>
      <c r="K35" s="610"/>
      <c r="L35" s="610"/>
      <c r="M35" s="610"/>
      <c r="N35" s="610"/>
      <c r="O35" s="610"/>
      <c r="P35" s="610"/>
      <c r="Q35" s="610"/>
      <c r="R35" s="610"/>
      <c r="S35" s="610"/>
      <c r="T35" s="610"/>
      <c r="U35" s="610"/>
      <c r="V35" s="613">
        <f t="shared" si="5"/>
        <v>0</v>
      </c>
    </row>
    <row r="36" spans="1:22" x14ac:dyDescent="0.25">
      <c r="A36" s="729" t="s">
        <v>391</v>
      </c>
      <c r="B36" s="842" t="s">
        <v>154</v>
      </c>
      <c r="C36" s="612"/>
      <c r="D36" s="610"/>
      <c r="E36" s="610"/>
      <c r="F36" s="610"/>
      <c r="G36" s="610"/>
      <c r="H36" s="610"/>
      <c r="I36" s="610"/>
      <c r="J36" s="610"/>
      <c r="K36" s="610"/>
      <c r="L36" s="610"/>
      <c r="M36" s="610"/>
      <c r="N36" s="610"/>
      <c r="O36" s="610"/>
      <c r="P36" s="610"/>
      <c r="Q36" s="610"/>
      <c r="R36" s="610"/>
      <c r="S36" s="610"/>
      <c r="T36" s="610"/>
      <c r="U36" s="610"/>
      <c r="V36" s="613">
        <f t="shared" si="5"/>
        <v>0</v>
      </c>
    </row>
    <row r="37" spans="1:22" x14ac:dyDescent="0.25">
      <c r="A37" s="729" t="s">
        <v>392</v>
      </c>
      <c r="B37" s="842" t="s">
        <v>712</v>
      </c>
      <c r="C37" s="612">
        <v>0</v>
      </c>
      <c r="D37" s="610"/>
      <c r="E37" s="610"/>
      <c r="F37" s="610"/>
      <c r="G37" s="610"/>
      <c r="H37" s="610">
        <v>0</v>
      </c>
      <c r="I37" s="610"/>
      <c r="J37" s="610"/>
      <c r="K37" s="610">
        <v>0</v>
      </c>
      <c r="L37" s="610"/>
      <c r="M37" s="610"/>
      <c r="N37" s="610"/>
      <c r="O37" s="610"/>
      <c r="P37" s="610"/>
      <c r="Q37" s="610"/>
      <c r="R37" s="610"/>
      <c r="S37" s="610"/>
      <c r="T37" s="610"/>
      <c r="U37" s="610"/>
      <c r="V37" s="613">
        <f t="shared" si="5"/>
        <v>0</v>
      </c>
    </row>
    <row r="38" spans="1:22" ht="15.75" thickBot="1" x14ac:dyDescent="0.3">
      <c r="A38" s="730" t="s">
        <v>393</v>
      </c>
      <c r="B38" s="843" t="s">
        <v>155</v>
      </c>
      <c r="C38" s="617"/>
      <c r="D38" s="615"/>
      <c r="E38" s="615"/>
      <c r="F38" s="615"/>
      <c r="G38" s="615"/>
      <c r="H38" s="615"/>
      <c r="I38" s="615"/>
      <c r="J38" s="615"/>
      <c r="K38" s="615"/>
      <c r="L38" s="615"/>
      <c r="M38" s="615"/>
      <c r="N38" s="615"/>
      <c r="O38" s="615"/>
      <c r="P38" s="615"/>
      <c r="Q38" s="615"/>
      <c r="R38" s="615"/>
      <c r="S38" s="615"/>
      <c r="T38" s="615"/>
      <c r="U38" s="615"/>
      <c r="V38" s="618">
        <f t="shared" si="5"/>
        <v>0</v>
      </c>
    </row>
    <row r="39" spans="1:22" ht="15.75" thickBot="1" x14ac:dyDescent="0.3">
      <c r="A39" s="731" t="s">
        <v>394</v>
      </c>
      <c r="B39" s="650" t="s">
        <v>73</v>
      </c>
      <c r="C39" s="622">
        <f t="shared" ref="C39:V39" si="6">C27+C28+C35+C36+C37+C38</f>
        <v>512027.95</v>
      </c>
      <c r="D39" s="620">
        <f t="shared" si="6"/>
        <v>459351.93</v>
      </c>
      <c r="E39" s="620">
        <f t="shared" si="6"/>
        <v>0</v>
      </c>
      <c r="F39" s="620">
        <f t="shared" si="6"/>
        <v>213983.76</v>
      </c>
      <c r="G39" s="620">
        <f t="shared" si="6"/>
        <v>350618.3</v>
      </c>
      <c r="H39" s="620">
        <f t="shared" si="6"/>
        <v>0</v>
      </c>
      <c r="I39" s="620">
        <f t="shared" si="6"/>
        <v>0</v>
      </c>
      <c r="J39" s="620">
        <f t="shared" si="6"/>
        <v>0</v>
      </c>
      <c r="K39" s="620">
        <f t="shared" si="6"/>
        <v>701794.96</v>
      </c>
      <c r="L39" s="620">
        <f t="shared" si="6"/>
        <v>262385.78999999998</v>
      </c>
      <c r="M39" s="620">
        <f t="shared" si="6"/>
        <v>824007.75</v>
      </c>
      <c r="N39" s="620">
        <f t="shared" si="6"/>
        <v>0</v>
      </c>
      <c r="O39" s="620">
        <f t="shared" si="6"/>
        <v>0</v>
      </c>
      <c r="P39" s="620">
        <f t="shared" si="6"/>
        <v>390996.62</v>
      </c>
      <c r="Q39" s="620">
        <f t="shared" si="6"/>
        <v>0</v>
      </c>
      <c r="R39" s="620">
        <f t="shared" si="6"/>
        <v>0</v>
      </c>
      <c r="S39" s="620">
        <f t="shared" si="6"/>
        <v>0</v>
      </c>
      <c r="T39" s="620">
        <f t="shared" si="6"/>
        <v>0</v>
      </c>
      <c r="U39" s="620">
        <f t="shared" si="6"/>
        <v>0</v>
      </c>
      <c r="V39" s="621">
        <f t="shared" si="6"/>
        <v>248358.79000000004</v>
      </c>
    </row>
    <row r="40" spans="1:22" s="1" customFormat="1" x14ac:dyDescent="0.25">
      <c r="A40" s="410"/>
      <c r="B40" s="411"/>
      <c r="C40" s="412"/>
      <c r="D40" s="413"/>
      <c r="E40" s="414"/>
      <c r="F40" s="414"/>
      <c r="G40" s="414"/>
      <c r="H40" s="414"/>
      <c r="I40" s="414"/>
      <c r="J40" s="414"/>
      <c r="K40" s="414"/>
      <c r="L40" s="414"/>
      <c r="M40" s="53"/>
      <c r="N40" s="53"/>
      <c r="O40" s="53"/>
      <c r="P40" s="53"/>
      <c r="Q40" s="53"/>
      <c r="R40" s="53"/>
      <c r="S40" s="53"/>
      <c r="T40" s="53"/>
      <c r="U40" s="53"/>
    </row>
    <row r="41" spans="1:22" s="1" customFormat="1" x14ac:dyDescent="0.25">
      <c r="A41" s="415"/>
      <c r="B41" s="24"/>
      <c r="C41" s="416"/>
      <c r="D41" s="417"/>
      <c r="E41" s="403"/>
      <c r="F41" s="403"/>
      <c r="G41" s="403"/>
      <c r="H41" s="403"/>
      <c r="I41" s="403"/>
      <c r="J41" s="403"/>
      <c r="K41" s="403"/>
      <c r="L41" s="403"/>
    </row>
    <row r="42" spans="1:22" s="1" customFormat="1" x14ac:dyDescent="0.25">
      <c r="A42" s="415"/>
      <c r="B42" s="1765" t="s">
        <v>929</v>
      </c>
      <c r="C42" s="1765"/>
      <c r="D42" s="1765"/>
      <c r="E42" s="1765"/>
      <c r="F42" s="1765"/>
      <c r="G42" s="1765"/>
      <c r="H42" s="403"/>
      <c r="K42" s="403"/>
      <c r="L42" s="403"/>
    </row>
    <row r="43" spans="1:22" s="1" customFormat="1" ht="45" customHeight="1" x14ac:dyDescent="0.25">
      <c r="A43" s="415"/>
      <c r="B43" s="1789" t="s">
        <v>930</v>
      </c>
      <c r="C43" s="1789"/>
      <c r="D43" s="1789"/>
      <c r="E43" s="1789"/>
      <c r="F43" s="1789"/>
      <c r="G43" s="1789"/>
      <c r="H43" s="403"/>
      <c r="I43" s="403"/>
      <c r="J43" s="403"/>
      <c r="K43" s="403"/>
      <c r="L43" s="403"/>
    </row>
    <row r="44" spans="1:22" s="1" customFormat="1" ht="27" customHeight="1" x14ac:dyDescent="0.25">
      <c r="A44" s="415"/>
      <c r="B44" s="1766" t="s">
        <v>931</v>
      </c>
      <c r="C44" s="1766"/>
      <c r="D44" s="1766"/>
      <c r="E44" s="1766"/>
      <c r="F44" s="1766"/>
      <c r="G44" s="1766"/>
      <c r="H44" s="403"/>
      <c r="I44" s="403"/>
      <c r="J44" s="403"/>
      <c r="K44" s="403"/>
      <c r="L44" s="403"/>
    </row>
    <row r="45" spans="1:22" s="1" customFormat="1" ht="15.75" customHeight="1" x14ac:dyDescent="0.25">
      <c r="A45" s="415"/>
      <c r="B45" s="1765" t="s">
        <v>932</v>
      </c>
      <c r="C45" s="1765"/>
      <c r="D45" s="1765"/>
      <c r="E45" s="1765"/>
      <c r="F45" s="1765"/>
      <c r="G45" s="1765"/>
      <c r="H45" s="403"/>
      <c r="I45" s="403"/>
      <c r="J45" s="403"/>
      <c r="K45" s="403"/>
      <c r="L45" s="403"/>
    </row>
    <row r="46" spans="1:22" s="1" customFormat="1" ht="15.75" customHeight="1" thickBot="1" x14ac:dyDescent="0.3">
      <c r="A46" s="415"/>
      <c r="B46" s="418"/>
      <c r="C46" s="418"/>
      <c r="D46" s="418"/>
      <c r="E46" s="418"/>
      <c r="F46" s="418"/>
      <c r="G46" s="418"/>
      <c r="H46" s="403"/>
      <c r="I46" s="403"/>
      <c r="J46" s="403"/>
      <c r="K46" s="403"/>
      <c r="L46" s="403"/>
    </row>
    <row r="47" spans="1:22" ht="21" customHeight="1" thickBot="1" x14ac:dyDescent="0.35">
      <c r="A47" s="1767" t="s">
        <v>396</v>
      </c>
      <c r="B47" s="1777" t="s">
        <v>296</v>
      </c>
      <c r="C47" s="1755" t="s">
        <v>413</v>
      </c>
      <c r="D47" s="1755"/>
      <c r="E47" s="1755"/>
      <c r="F47" s="1755"/>
      <c r="G47" s="1755"/>
      <c r="H47" s="1755"/>
      <c r="I47" s="1755"/>
      <c r="J47" s="1756"/>
      <c r="K47" s="36"/>
      <c r="L47" s="36"/>
      <c r="M47" s="64"/>
      <c r="N47" s="64"/>
      <c r="O47" s="79"/>
      <c r="P47" s="64"/>
      <c r="Q47" s="64"/>
      <c r="R47" s="64"/>
      <c r="S47" s="64"/>
      <c r="T47" s="64"/>
      <c r="U47" s="64"/>
      <c r="V47" s="404"/>
    </row>
    <row r="48" spans="1:22" ht="98.25" customHeight="1" thickBot="1" x14ac:dyDescent="0.3">
      <c r="A48" s="1768"/>
      <c r="B48" s="1778"/>
      <c r="C48" s="444" t="s">
        <v>453</v>
      </c>
      <c r="D48" s="847" t="s">
        <v>709</v>
      </c>
      <c r="E48" s="847" t="s">
        <v>933</v>
      </c>
      <c r="F48" s="847" t="s">
        <v>934</v>
      </c>
      <c r="G48" s="847" t="s">
        <v>713</v>
      </c>
      <c r="H48" s="847" t="s">
        <v>714</v>
      </c>
      <c r="I48" s="349" t="s">
        <v>715</v>
      </c>
      <c r="J48" s="847" t="s">
        <v>454</v>
      </c>
      <c r="K48" s="61"/>
      <c r="L48" s="117"/>
      <c r="M48" s="64"/>
      <c r="N48" s="64"/>
      <c r="O48" s="79"/>
      <c r="P48" s="64"/>
      <c r="Q48" s="64"/>
      <c r="R48" s="64"/>
      <c r="S48" s="64"/>
      <c r="T48" s="64"/>
      <c r="U48" s="64"/>
      <c r="V48" s="404"/>
    </row>
    <row r="49" spans="1:22" ht="16.5" thickBot="1" x14ac:dyDescent="0.35">
      <c r="A49" s="848" t="s">
        <v>371</v>
      </c>
      <c r="B49" s="849" t="s">
        <v>237</v>
      </c>
      <c r="C49" s="860"/>
      <c r="D49" s="861"/>
      <c r="E49" s="861"/>
      <c r="F49" s="861"/>
      <c r="G49" s="861"/>
      <c r="H49" s="861"/>
      <c r="I49" s="862"/>
      <c r="J49" s="863">
        <f>D49+E49-F49-G49+H49+I49</f>
        <v>0</v>
      </c>
      <c r="K49" s="38"/>
      <c r="L49" s="38"/>
      <c r="M49" s="64"/>
      <c r="N49" s="64"/>
      <c r="O49" s="79"/>
      <c r="P49" s="64"/>
      <c r="Q49" s="64"/>
      <c r="R49" s="64"/>
      <c r="S49" s="64"/>
      <c r="T49" s="64"/>
      <c r="U49" s="64"/>
      <c r="V49" s="404"/>
    </row>
    <row r="50" spans="1:22" ht="16.5" thickBot="1" x14ac:dyDescent="0.35">
      <c r="A50" s="824" t="s">
        <v>380</v>
      </c>
      <c r="B50" s="850" t="s">
        <v>313</v>
      </c>
      <c r="C50" s="859">
        <f>C51+C54</f>
        <v>0</v>
      </c>
      <c r="D50" s="853">
        <f t="shared" ref="D50:J50" si="7">D51+D54</f>
        <v>0</v>
      </c>
      <c r="E50" s="853">
        <f t="shared" si="7"/>
        <v>0</v>
      </c>
      <c r="F50" s="853">
        <f t="shared" si="7"/>
        <v>0</v>
      </c>
      <c r="G50" s="853">
        <f t="shared" si="7"/>
        <v>0</v>
      </c>
      <c r="H50" s="853">
        <f t="shared" si="7"/>
        <v>0</v>
      </c>
      <c r="I50" s="854">
        <f t="shared" si="7"/>
        <v>0</v>
      </c>
      <c r="J50" s="855">
        <f t="shared" si="7"/>
        <v>0</v>
      </c>
      <c r="K50" s="64"/>
      <c r="L50" s="64"/>
      <c r="M50" s="64"/>
      <c r="N50" s="64"/>
      <c r="O50" s="79"/>
      <c r="P50" s="64"/>
      <c r="Q50" s="64"/>
      <c r="R50" s="64"/>
      <c r="S50" s="64"/>
      <c r="T50" s="64"/>
      <c r="U50" s="64"/>
      <c r="V50" s="404"/>
    </row>
    <row r="51" spans="1:22" ht="15.75" x14ac:dyDescent="0.3">
      <c r="A51" s="734" t="s">
        <v>384</v>
      </c>
      <c r="B51" s="851" t="s">
        <v>314</v>
      </c>
      <c r="C51" s="628">
        <v>0</v>
      </c>
      <c r="D51" s="626"/>
      <c r="E51" s="626">
        <v>0</v>
      </c>
      <c r="F51" s="626">
        <v>0</v>
      </c>
      <c r="G51" s="626">
        <v>0</v>
      </c>
      <c r="H51" s="626"/>
      <c r="I51" s="856"/>
      <c r="J51" s="864">
        <f>D51+E51-F51-G51+H51+I51</f>
        <v>0</v>
      </c>
      <c r="K51" s="64"/>
      <c r="L51" s="64"/>
      <c r="M51" s="64"/>
      <c r="N51" s="64"/>
      <c r="O51" s="79"/>
      <c r="P51" s="64"/>
      <c r="Q51" s="64"/>
      <c r="R51" s="64"/>
      <c r="S51" s="64"/>
      <c r="T51" s="64"/>
      <c r="U51" s="64"/>
      <c r="V51" s="404"/>
    </row>
    <row r="52" spans="1:22" ht="15.75" x14ac:dyDescent="0.3">
      <c r="A52" s="729" t="s">
        <v>385</v>
      </c>
      <c r="B52" s="852" t="s">
        <v>419</v>
      </c>
      <c r="C52" s="612"/>
      <c r="D52" s="610"/>
      <c r="E52" s="610"/>
      <c r="F52" s="610"/>
      <c r="G52" s="610"/>
      <c r="H52" s="610"/>
      <c r="I52" s="857"/>
      <c r="J52" s="865">
        <f t="shared" ref="J52:J60" si="8">D52+E52-F52-G52+H52+I52</f>
        <v>0</v>
      </c>
      <c r="K52" s="64"/>
      <c r="L52" s="64"/>
      <c r="M52" s="64"/>
      <c r="N52" s="64"/>
      <c r="O52" s="79"/>
      <c r="P52" s="37"/>
      <c r="Q52" s="37"/>
      <c r="R52" s="37"/>
      <c r="S52" s="37"/>
      <c r="T52" s="37"/>
      <c r="U52" s="37"/>
      <c r="V52" s="404"/>
    </row>
    <row r="53" spans="1:22" ht="15.75" x14ac:dyDescent="0.3">
      <c r="A53" s="729" t="s">
        <v>386</v>
      </c>
      <c r="B53" s="852" t="s">
        <v>419</v>
      </c>
      <c r="C53" s="612"/>
      <c r="D53" s="610"/>
      <c r="E53" s="610"/>
      <c r="F53" s="610"/>
      <c r="G53" s="610"/>
      <c r="H53" s="610"/>
      <c r="I53" s="857"/>
      <c r="J53" s="865">
        <f t="shared" si="8"/>
        <v>0</v>
      </c>
      <c r="K53" s="64"/>
      <c r="L53" s="64"/>
      <c r="M53" s="64"/>
      <c r="N53" s="64"/>
      <c r="O53" s="79"/>
      <c r="P53" s="37"/>
      <c r="Q53" s="37"/>
      <c r="R53" s="37"/>
      <c r="S53" s="37"/>
      <c r="T53" s="37"/>
      <c r="U53" s="37"/>
      <c r="V53" s="404"/>
    </row>
    <row r="54" spans="1:22" ht="15.75" x14ac:dyDescent="0.3">
      <c r="A54" s="729" t="s">
        <v>387</v>
      </c>
      <c r="B54" s="852" t="s">
        <v>242</v>
      </c>
      <c r="C54" s="612">
        <v>0</v>
      </c>
      <c r="D54" s="610"/>
      <c r="E54" s="610">
        <v>0</v>
      </c>
      <c r="F54" s="610">
        <v>0</v>
      </c>
      <c r="G54" s="610">
        <v>0</v>
      </c>
      <c r="H54" s="610"/>
      <c r="I54" s="857"/>
      <c r="J54" s="865">
        <f t="shared" si="8"/>
        <v>0</v>
      </c>
      <c r="K54" s="64"/>
      <c r="L54" s="64"/>
      <c r="M54" s="64"/>
      <c r="N54" s="64"/>
      <c r="O54" s="79"/>
      <c r="P54" s="37"/>
      <c r="Q54" s="37"/>
      <c r="R54" s="37"/>
      <c r="S54" s="37"/>
      <c r="T54" s="37"/>
      <c r="U54" s="37"/>
      <c r="V54" s="404"/>
    </row>
    <row r="55" spans="1:22" ht="15.75" x14ac:dyDescent="0.3">
      <c r="A55" s="729" t="s">
        <v>388</v>
      </c>
      <c r="B55" s="852" t="s">
        <v>419</v>
      </c>
      <c r="C55" s="612"/>
      <c r="D55" s="610"/>
      <c r="E55" s="610"/>
      <c r="F55" s="610"/>
      <c r="G55" s="610"/>
      <c r="H55" s="610"/>
      <c r="I55" s="857"/>
      <c r="J55" s="865">
        <f t="shared" si="8"/>
        <v>0</v>
      </c>
      <c r="K55" s="64"/>
      <c r="L55" s="64"/>
      <c r="M55" s="64"/>
      <c r="N55" s="64"/>
      <c r="O55" s="64"/>
      <c r="P55" s="64"/>
      <c r="Q55" s="64"/>
      <c r="R55" s="64"/>
      <c r="S55" s="64"/>
      <c r="T55" s="64"/>
      <c r="U55" s="64"/>
      <c r="V55" s="404"/>
    </row>
    <row r="56" spans="1:22" ht="15.75" x14ac:dyDescent="0.3">
      <c r="A56" s="729" t="s">
        <v>389</v>
      </c>
      <c r="B56" s="852" t="s">
        <v>419</v>
      </c>
      <c r="C56" s="612"/>
      <c r="D56" s="610"/>
      <c r="E56" s="610"/>
      <c r="F56" s="610"/>
      <c r="G56" s="610"/>
      <c r="H56" s="610"/>
      <c r="I56" s="857"/>
      <c r="J56" s="865">
        <f t="shared" si="8"/>
        <v>0</v>
      </c>
      <c r="K56" s="64"/>
      <c r="L56" s="64"/>
      <c r="M56" s="64"/>
      <c r="N56" s="64"/>
      <c r="O56" s="64"/>
      <c r="P56" s="64"/>
      <c r="Q56" s="64"/>
      <c r="R56" s="64"/>
      <c r="S56" s="64"/>
      <c r="T56" s="64"/>
      <c r="U56" s="64"/>
      <c r="V56" s="404"/>
    </row>
    <row r="57" spans="1:22" ht="15.75" x14ac:dyDescent="0.3">
      <c r="A57" s="729" t="s">
        <v>390</v>
      </c>
      <c r="B57" s="464" t="s">
        <v>153</v>
      </c>
      <c r="C57" s="612"/>
      <c r="D57" s="610"/>
      <c r="E57" s="610"/>
      <c r="F57" s="610"/>
      <c r="G57" s="610"/>
      <c r="H57" s="610"/>
      <c r="I57" s="857"/>
      <c r="J57" s="865">
        <f t="shared" si="8"/>
        <v>0</v>
      </c>
      <c r="K57" s="64"/>
      <c r="L57" s="64"/>
      <c r="M57" s="64"/>
      <c r="N57" s="64"/>
      <c r="O57" s="64"/>
      <c r="P57" s="64"/>
      <c r="Q57" s="64"/>
      <c r="R57" s="64"/>
      <c r="S57" s="64"/>
      <c r="T57" s="64"/>
      <c r="U57" s="64"/>
      <c r="V57" s="404"/>
    </row>
    <row r="58" spans="1:22" ht="15.75" x14ac:dyDescent="0.3">
      <c r="A58" s="729" t="s">
        <v>391</v>
      </c>
      <c r="B58" s="462" t="s">
        <v>154</v>
      </c>
      <c r="C58" s="612"/>
      <c r="D58" s="610"/>
      <c r="E58" s="610"/>
      <c r="F58" s="610"/>
      <c r="G58" s="610"/>
      <c r="H58" s="610"/>
      <c r="I58" s="857"/>
      <c r="J58" s="865">
        <f t="shared" si="8"/>
        <v>0</v>
      </c>
      <c r="K58" s="64"/>
      <c r="L58" s="64"/>
      <c r="M58" s="64"/>
      <c r="N58" s="64"/>
      <c r="O58" s="64"/>
      <c r="P58" s="64"/>
      <c r="Q58" s="64"/>
      <c r="R58" s="64"/>
      <c r="S58" s="64"/>
      <c r="T58" s="64"/>
      <c r="U58" s="64"/>
      <c r="V58" s="404"/>
    </row>
    <row r="59" spans="1:22" ht="15.75" x14ac:dyDescent="0.3">
      <c r="A59" s="729" t="s">
        <v>392</v>
      </c>
      <c r="B59" s="462" t="s">
        <v>712</v>
      </c>
      <c r="C59" s="612"/>
      <c r="D59" s="610"/>
      <c r="E59" s="610"/>
      <c r="F59" s="610"/>
      <c r="G59" s="610"/>
      <c r="H59" s="610"/>
      <c r="I59" s="857"/>
      <c r="J59" s="865">
        <f t="shared" si="8"/>
        <v>0</v>
      </c>
      <c r="K59" s="64"/>
      <c r="L59" s="64"/>
      <c r="M59" s="64"/>
      <c r="N59" s="64"/>
      <c r="O59" s="64"/>
      <c r="P59" s="64"/>
      <c r="Q59" s="64"/>
      <c r="R59" s="64"/>
      <c r="S59" s="64"/>
      <c r="T59" s="64"/>
      <c r="U59" s="64"/>
      <c r="V59" s="404"/>
    </row>
    <row r="60" spans="1:22" ht="16.5" thickBot="1" x14ac:dyDescent="0.35">
      <c r="A60" s="730" t="s">
        <v>393</v>
      </c>
      <c r="B60" s="472" t="s">
        <v>155</v>
      </c>
      <c r="C60" s="617"/>
      <c r="D60" s="615"/>
      <c r="E60" s="615"/>
      <c r="F60" s="615"/>
      <c r="G60" s="615"/>
      <c r="H60" s="615"/>
      <c r="I60" s="858"/>
      <c r="J60" s="866">
        <f t="shared" si="8"/>
        <v>0</v>
      </c>
      <c r="K60" s="64"/>
      <c r="L60" s="64"/>
      <c r="M60" s="64"/>
      <c r="N60" s="64"/>
      <c r="O60" s="79"/>
      <c r="P60" s="79"/>
      <c r="Q60" s="79"/>
      <c r="R60" s="79"/>
      <c r="S60" s="79"/>
      <c r="T60" s="79"/>
      <c r="U60" s="79"/>
      <c r="V60" s="184"/>
    </row>
    <row r="61" spans="1:22" ht="16.5" thickBot="1" x14ac:dyDescent="0.35">
      <c r="A61" s="824" t="s">
        <v>394</v>
      </c>
      <c r="B61" s="650" t="s">
        <v>73</v>
      </c>
      <c r="C61" s="859">
        <f>C49+C50+C57+C58+C59+C60</f>
        <v>0</v>
      </c>
      <c r="D61" s="853">
        <f t="shared" ref="D61:J61" si="9">D49+D50+D57+D58+D59+D60</f>
        <v>0</v>
      </c>
      <c r="E61" s="853">
        <f t="shared" si="9"/>
        <v>0</v>
      </c>
      <c r="F61" s="853">
        <f t="shared" si="9"/>
        <v>0</v>
      </c>
      <c r="G61" s="853">
        <f t="shared" si="9"/>
        <v>0</v>
      </c>
      <c r="H61" s="853">
        <f t="shared" si="9"/>
        <v>0</v>
      </c>
      <c r="I61" s="854">
        <f t="shared" si="9"/>
        <v>0</v>
      </c>
      <c r="J61" s="855">
        <f t="shared" si="9"/>
        <v>0</v>
      </c>
      <c r="K61" s="64"/>
      <c r="L61" s="64"/>
      <c r="M61" s="64"/>
      <c r="N61" s="64"/>
      <c r="O61" s="79"/>
      <c r="P61" s="79"/>
      <c r="Q61" s="79"/>
      <c r="R61" s="79"/>
      <c r="S61" s="79"/>
      <c r="T61" s="79"/>
      <c r="U61" s="79"/>
      <c r="V61" s="184"/>
    </row>
    <row r="62" spans="1:22" x14ac:dyDescent="0.25">
      <c r="A62" s="406"/>
      <c r="B62" s="79"/>
      <c r="C62" s="79"/>
      <c r="D62" s="79"/>
      <c r="E62" s="79"/>
      <c r="F62" s="79"/>
      <c r="G62" s="79"/>
      <c r="H62" s="64"/>
      <c r="I62" s="64"/>
      <c r="J62" s="64"/>
      <c r="K62" s="64"/>
      <c r="L62" s="64"/>
      <c r="M62" s="64"/>
      <c r="N62" s="64"/>
      <c r="O62" s="79"/>
      <c r="P62" s="79"/>
      <c r="Q62" s="79"/>
      <c r="R62" s="79"/>
      <c r="S62" s="79"/>
      <c r="T62" s="79"/>
      <c r="U62" s="79"/>
      <c r="V62" s="184"/>
    </row>
    <row r="63" spans="1:22" x14ac:dyDescent="0.25">
      <c r="A63" s="406"/>
      <c r="B63" s="79"/>
      <c r="C63" s="79"/>
      <c r="D63" s="79"/>
      <c r="E63" s="79"/>
      <c r="F63" s="79"/>
      <c r="G63" s="79"/>
      <c r="H63" s="79"/>
      <c r="I63" s="79"/>
      <c r="J63" s="79"/>
      <c r="K63" s="79"/>
      <c r="L63" s="79"/>
      <c r="M63" s="79"/>
      <c r="N63" s="79"/>
      <c r="O63" s="79"/>
      <c r="P63" s="79"/>
      <c r="Q63" s="79"/>
      <c r="R63" s="79"/>
      <c r="S63" s="79"/>
      <c r="T63" s="79"/>
      <c r="U63" s="79"/>
      <c r="V63" s="184"/>
    </row>
    <row r="64" spans="1:22" x14ac:dyDescent="0.25">
      <c r="A64" s="406"/>
      <c r="B64" s="80" t="s">
        <v>335</v>
      </c>
      <c r="C64" s="80"/>
      <c r="D64" s="79"/>
      <c r="E64" s="79"/>
      <c r="F64" s="79"/>
      <c r="G64" s="79"/>
      <c r="H64" s="79"/>
      <c r="I64" s="79"/>
      <c r="J64" s="79"/>
      <c r="K64" s="79"/>
      <c r="L64" s="79"/>
      <c r="M64" s="79"/>
      <c r="N64" s="79"/>
      <c r="O64" s="79"/>
      <c r="P64" s="79"/>
      <c r="Q64" s="79"/>
      <c r="R64" s="79"/>
      <c r="S64" s="79"/>
      <c r="T64" s="79"/>
      <c r="U64" s="79"/>
      <c r="V64" s="184"/>
    </row>
    <row r="65" spans="1:22" x14ac:dyDescent="0.25">
      <c r="A65" s="291"/>
      <c r="B65" s="184"/>
      <c r="C65" s="184"/>
      <c r="D65" s="184"/>
      <c r="E65" s="184"/>
      <c r="F65" s="184"/>
      <c r="G65" s="184"/>
      <c r="H65" s="184"/>
      <c r="I65" s="184"/>
      <c r="J65" s="184"/>
      <c r="K65" s="184"/>
      <c r="L65" s="184"/>
      <c r="M65" s="184"/>
      <c r="N65" s="184"/>
      <c r="O65" s="184"/>
      <c r="P65" s="184"/>
      <c r="Q65" s="184"/>
      <c r="R65" s="184"/>
      <c r="S65" s="184"/>
      <c r="T65" s="184"/>
      <c r="U65" s="184"/>
      <c r="V65" s="184"/>
    </row>
    <row r="66" spans="1:22" x14ac:dyDescent="0.25">
      <c r="A66" s="291"/>
      <c r="B66" s="184"/>
      <c r="C66" s="184"/>
      <c r="D66" s="184"/>
      <c r="E66" s="184"/>
      <c r="F66" s="184"/>
      <c r="G66" s="184"/>
      <c r="H66" s="184"/>
      <c r="I66" s="184"/>
      <c r="J66" s="184"/>
      <c r="K66" s="184"/>
      <c r="L66" s="184"/>
      <c r="M66" s="184"/>
      <c r="N66" s="184"/>
      <c r="O66" s="184"/>
      <c r="P66" s="184"/>
      <c r="Q66" s="184"/>
      <c r="R66" s="184"/>
      <c r="S66" s="184"/>
      <c r="T66" s="184"/>
      <c r="U66" s="184"/>
      <c r="V66" s="184"/>
    </row>
    <row r="67" spans="1:22" x14ac:dyDescent="0.25">
      <c r="A67" s="291"/>
      <c r="B67" s="184"/>
      <c r="C67" s="184"/>
      <c r="D67" s="184"/>
      <c r="E67" s="184"/>
      <c r="F67" s="184"/>
      <c r="G67" s="184"/>
      <c r="H67" s="184"/>
      <c r="I67" s="184"/>
      <c r="J67" s="184"/>
      <c r="K67" s="184"/>
      <c r="L67" s="184"/>
      <c r="M67" s="184"/>
      <c r="N67" s="184"/>
      <c r="O67" s="184"/>
      <c r="P67" s="184"/>
      <c r="Q67" s="184"/>
      <c r="R67" s="184"/>
      <c r="S67" s="184"/>
      <c r="T67" s="184"/>
      <c r="U67" s="184"/>
      <c r="V67" s="184"/>
    </row>
    <row r="68" spans="1:22" x14ac:dyDescent="0.25">
      <c r="A68" s="291"/>
      <c r="B68" s="184"/>
      <c r="C68" s="184"/>
      <c r="D68" s="184"/>
      <c r="E68" s="184"/>
      <c r="F68" s="184"/>
      <c r="G68" s="184"/>
      <c r="H68" s="184"/>
      <c r="I68" s="184"/>
      <c r="J68" s="184"/>
      <c r="K68" s="184"/>
      <c r="L68" s="184"/>
      <c r="M68" s="184"/>
      <c r="N68" s="184"/>
      <c r="O68" s="184"/>
      <c r="P68" s="184"/>
      <c r="Q68" s="184"/>
      <c r="R68" s="184"/>
      <c r="S68" s="184"/>
      <c r="T68" s="184"/>
      <c r="U68" s="184"/>
      <c r="V68" s="184"/>
    </row>
    <row r="69" spans="1:22" x14ac:dyDescent="0.25">
      <c r="A69" s="291"/>
      <c r="B69" s="184"/>
      <c r="C69" s="184"/>
      <c r="D69" s="184"/>
      <c r="E69" s="184"/>
      <c r="F69" s="184"/>
      <c r="G69" s="184"/>
      <c r="H69" s="184"/>
      <c r="I69" s="184"/>
      <c r="J69" s="184"/>
      <c r="K69" s="184"/>
      <c r="L69" s="184"/>
      <c r="M69" s="184"/>
      <c r="N69" s="184"/>
      <c r="O69" s="184"/>
      <c r="P69" s="184"/>
      <c r="Q69" s="184"/>
      <c r="R69" s="184"/>
      <c r="S69" s="184"/>
      <c r="T69" s="184"/>
      <c r="U69" s="184"/>
      <c r="V69" s="184"/>
    </row>
    <row r="70" spans="1:22" x14ac:dyDescent="0.25">
      <c r="A70" s="291"/>
      <c r="B70" s="184"/>
      <c r="C70" s="184"/>
      <c r="D70" s="184"/>
      <c r="E70" s="184"/>
      <c r="F70" s="184"/>
      <c r="G70" s="184"/>
      <c r="H70" s="184"/>
      <c r="I70" s="184"/>
      <c r="J70" s="184"/>
      <c r="K70" s="184"/>
      <c r="L70" s="184"/>
      <c r="M70" s="184"/>
      <c r="N70" s="184"/>
      <c r="O70" s="184"/>
      <c r="P70" s="184"/>
      <c r="Q70" s="184"/>
      <c r="R70" s="184"/>
      <c r="S70" s="184"/>
      <c r="T70" s="184"/>
      <c r="U70" s="184"/>
      <c r="V70" s="184"/>
    </row>
    <row r="71" spans="1:22" x14ac:dyDescent="0.25">
      <c r="A71" s="291"/>
      <c r="B71" s="184"/>
      <c r="C71" s="184"/>
      <c r="D71" s="184"/>
      <c r="E71" s="184"/>
      <c r="F71" s="184"/>
      <c r="G71" s="184"/>
      <c r="H71" s="184"/>
      <c r="I71" s="184"/>
      <c r="J71" s="184"/>
      <c r="K71" s="184"/>
      <c r="L71" s="184"/>
      <c r="M71" s="184"/>
      <c r="N71" s="184"/>
      <c r="O71" s="184"/>
      <c r="P71" s="184"/>
      <c r="Q71" s="184"/>
      <c r="R71" s="184"/>
      <c r="S71" s="184"/>
      <c r="T71" s="184"/>
      <c r="U71" s="184"/>
      <c r="V71" s="184"/>
    </row>
    <row r="72" spans="1:22" x14ac:dyDescent="0.25">
      <c r="A72" s="291"/>
      <c r="B72" s="184"/>
      <c r="C72" s="184"/>
      <c r="D72" s="184"/>
      <c r="E72" s="184"/>
      <c r="F72" s="184"/>
      <c r="G72" s="184"/>
      <c r="H72" s="184"/>
      <c r="I72" s="184"/>
      <c r="J72" s="184"/>
      <c r="K72" s="184"/>
      <c r="L72" s="184"/>
      <c r="M72" s="184"/>
      <c r="N72" s="184"/>
      <c r="O72" s="184"/>
      <c r="P72" s="184"/>
      <c r="Q72" s="184"/>
      <c r="R72" s="184"/>
      <c r="S72" s="184"/>
      <c r="T72" s="184"/>
      <c r="U72" s="184"/>
      <c r="V72" s="184"/>
    </row>
    <row r="73" spans="1:22" x14ac:dyDescent="0.25">
      <c r="A73" s="291"/>
      <c r="B73" s="184"/>
      <c r="C73" s="184"/>
      <c r="D73" s="184"/>
      <c r="E73" s="184"/>
      <c r="F73" s="184"/>
      <c r="G73" s="184"/>
      <c r="H73" s="184"/>
      <c r="I73" s="184"/>
      <c r="J73" s="184"/>
      <c r="K73" s="184"/>
      <c r="L73" s="184"/>
      <c r="M73" s="184"/>
      <c r="N73" s="184"/>
      <c r="O73" s="184"/>
      <c r="P73" s="184"/>
      <c r="Q73" s="184"/>
      <c r="R73" s="184"/>
      <c r="S73" s="184"/>
      <c r="T73" s="184"/>
      <c r="U73" s="184"/>
      <c r="V73" s="184"/>
    </row>
    <row r="74" spans="1:22" x14ac:dyDescent="0.25">
      <c r="A74" s="291"/>
      <c r="B74" s="184"/>
      <c r="C74" s="184"/>
      <c r="D74" s="184"/>
      <c r="E74" s="184"/>
      <c r="F74" s="184"/>
      <c r="G74" s="184"/>
      <c r="H74" s="184"/>
      <c r="I74" s="184"/>
      <c r="J74" s="184"/>
      <c r="K74" s="184"/>
      <c r="L74" s="184"/>
      <c r="M74" s="184"/>
      <c r="N74" s="184"/>
      <c r="O74" s="184"/>
      <c r="P74" s="184"/>
      <c r="Q74" s="184"/>
      <c r="R74" s="184"/>
      <c r="S74" s="184"/>
      <c r="T74" s="184"/>
      <c r="U74" s="184"/>
      <c r="V74" s="184"/>
    </row>
  </sheetData>
  <mergeCells count="26">
    <mergeCell ref="A47:A48"/>
    <mergeCell ref="B6:I6"/>
    <mergeCell ref="C9:E9"/>
    <mergeCell ref="D1:D2"/>
    <mergeCell ref="B5:I5"/>
    <mergeCell ref="D25:D26"/>
    <mergeCell ref="E25:K25"/>
    <mergeCell ref="B47:B48"/>
    <mergeCell ref="F1:F2"/>
    <mergeCell ref="B9:B10"/>
    <mergeCell ref="A25:A26"/>
    <mergeCell ref="C1:C2"/>
    <mergeCell ref="B25:B26"/>
    <mergeCell ref="A9:A10"/>
    <mergeCell ref="F9:H9"/>
    <mergeCell ref="B43:G43"/>
    <mergeCell ref="C47:J47"/>
    <mergeCell ref="V25:V26"/>
    <mergeCell ref="L25:U25"/>
    <mergeCell ref="C25:C26"/>
    <mergeCell ref="H1:H2"/>
    <mergeCell ref="G1:G2"/>
    <mergeCell ref="B42:G42"/>
    <mergeCell ref="I1:I2"/>
    <mergeCell ref="B44:G44"/>
    <mergeCell ref="B45:G4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45"/>
  <sheetViews>
    <sheetView zoomScaleNormal="100" workbookViewId="0"/>
  </sheetViews>
  <sheetFormatPr defaultColWidth="9.140625" defaultRowHeight="15" x14ac:dyDescent="0.3"/>
  <cols>
    <col min="1" max="1" width="13.85546875" style="341" customWidth="1"/>
    <col min="2" max="2" width="75.7109375" style="341" customWidth="1"/>
    <col min="3" max="4" width="18" style="341" customWidth="1"/>
    <col min="5" max="5" width="17.7109375" style="341" customWidth="1"/>
    <col min="6" max="6" width="15.140625" style="341" customWidth="1"/>
    <col min="7" max="7" width="18.7109375" style="341" customWidth="1"/>
    <col min="8" max="8" width="16.5703125" style="341" customWidth="1"/>
    <col min="9" max="16384" width="9.140625" style="341"/>
  </cols>
  <sheetData>
    <row r="1" spans="1:11" ht="15.75" x14ac:dyDescent="0.3">
      <c r="A1" s="74"/>
      <c r="B1" s="73" t="s">
        <v>716</v>
      </c>
      <c r="C1" s="52"/>
      <c r="D1" s="52"/>
      <c r="E1" s="52"/>
      <c r="F1" s="52"/>
      <c r="G1" s="52"/>
      <c r="H1" s="52"/>
      <c r="J1" s="419"/>
    </row>
    <row r="2" spans="1:11" ht="15.75" x14ac:dyDescent="0.3">
      <c r="A2" s="74"/>
      <c r="B2" s="137" t="s">
        <v>717</v>
      </c>
      <c r="C2" s="420"/>
      <c r="D2" s="52"/>
      <c r="E2" s="52"/>
      <c r="F2" s="52"/>
      <c r="G2" s="52"/>
      <c r="H2" s="52"/>
    </row>
    <row r="3" spans="1:11" x14ac:dyDescent="0.3">
      <c r="A3" s="74"/>
      <c r="B3" s="1794" t="s">
        <v>718</v>
      </c>
      <c r="C3" s="1794"/>
      <c r="D3" s="52"/>
      <c r="E3" s="52"/>
      <c r="F3" s="52"/>
      <c r="G3" s="52"/>
      <c r="H3" s="52"/>
    </row>
    <row r="4" spans="1:11" ht="15.75" thickBot="1" x14ac:dyDescent="0.35">
      <c r="A4" s="74"/>
      <c r="B4" s="52"/>
      <c r="C4" s="52"/>
      <c r="D4" s="52"/>
      <c r="E4" s="52"/>
      <c r="F4" s="52"/>
      <c r="G4" s="52"/>
      <c r="H4" s="52"/>
    </row>
    <row r="5" spans="1:11" ht="37.5" customHeight="1" thickBot="1" x14ac:dyDescent="0.35">
      <c r="A5" s="1795" t="s">
        <v>396</v>
      </c>
      <c r="B5" s="1797" t="s">
        <v>268</v>
      </c>
      <c r="C5" s="1799" t="s">
        <v>719</v>
      </c>
      <c r="D5" s="1800"/>
      <c r="E5" s="1801"/>
      <c r="F5" s="1802" t="s">
        <v>720</v>
      </c>
      <c r="G5" s="1800"/>
      <c r="H5" s="1801"/>
    </row>
    <row r="6" spans="1:11" ht="48.75" customHeight="1" thickBot="1" x14ac:dyDescent="0.35">
      <c r="A6" s="1796"/>
      <c r="B6" s="1798"/>
      <c r="C6" s="1365" t="s">
        <v>721</v>
      </c>
      <c r="D6" s="1366" t="s">
        <v>722</v>
      </c>
      <c r="E6" s="1367" t="s">
        <v>138</v>
      </c>
      <c r="F6" s="1368" t="s">
        <v>723</v>
      </c>
      <c r="G6" s="1366" t="s">
        <v>722</v>
      </c>
      <c r="H6" s="1367" t="s">
        <v>138</v>
      </c>
      <c r="I6" s="421"/>
      <c r="J6" s="421"/>
      <c r="K6" s="421"/>
    </row>
    <row r="7" spans="1:11" ht="18" customHeight="1" thickBot="1" x14ac:dyDescent="0.35">
      <c r="A7" s="867" t="s">
        <v>724</v>
      </c>
      <c r="B7" s="869"/>
      <c r="C7" s="885"/>
      <c r="D7" s="886"/>
      <c r="E7" s="887"/>
      <c r="F7" s="888"/>
      <c r="G7" s="886"/>
      <c r="H7" s="887"/>
    </row>
    <row r="8" spans="1:11" ht="18" customHeight="1" thickBot="1" x14ac:dyDescent="0.35">
      <c r="A8" s="690" t="s">
        <v>371</v>
      </c>
      <c r="B8" s="700" t="s">
        <v>161</v>
      </c>
      <c r="C8" s="619">
        <f t="shared" ref="C8:H8" si="0">C9+C10+C11</f>
        <v>215091.19</v>
      </c>
      <c r="D8" s="620">
        <f t="shared" si="0"/>
        <v>0</v>
      </c>
      <c r="E8" s="913">
        <f t="shared" si="0"/>
        <v>215091.19</v>
      </c>
      <c r="F8" s="913">
        <f>D23</f>
        <v>25297.46</v>
      </c>
      <c r="G8" s="620">
        <f t="shared" si="0"/>
        <v>0</v>
      </c>
      <c r="H8" s="621">
        <f t="shared" si="0"/>
        <v>25297.46</v>
      </c>
    </row>
    <row r="9" spans="1:11" ht="18" customHeight="1" x14ac:dyDescent="0.3">
      <c r="A9" s="312" t="s">
        <v>380</v>
      </c>
      <c r="B9" s="870" t="s">
        <v>162</v>
      </c>
      <c r="C9" s="874">
        <v>8171.76</v>
      </c>
      <c r="D9" s="875">
        <v>0</v>
      </c>
      <c r="E9" s="1160">
        <f>C9-D9</f>
        <v>8171.76</v>
      </c>
      <c r="F9" s="686">
        <f t="shared" ref="F9:F16" si="1">D24</f>
        <v>22548.78</v>
      </c>
      <c r="G9" s="875">
        <v>0</v>
      </c>
      <c r="H9" s="627">
        <f>F9-G9</f>
        <v>22548.78</v>
      </c>
    </row>
    <row r="10" spans="1:11" ht="25.5" customHeight="1" x14ac:dyDescent="0.3">
      <c r="A10" s="307" t="s">
        <v>384</v>
      </c>
      <c r="B10" s="871" t="s">
        <v>725</v>
      </c>
      <c r="C10" s="877">
        <v>206919.43</v>
      </c>
      <c r="D10" s="677">
        <v>0</v>
      </c>
      <c r="E10" s="1161">
        <f t="shared" ref="E10:E15" si="2">C10-D10</f>
        <v>206919.43</v>
      </c>
      <c r="F10" s="686">
        <f t="shared" si="1"/>
        <v>2748.68</v>
      </c>
      <c r="G10" s="677">
        <v>0</v>
      </c>
      <c r="H10" s="613">
        <f t="shared" ref="H10:H15" si="3">F10-G10</f>
        <v>2748.68</v>
      </c>
    </row>
    <row r="11" spans="1:11" ht="28.5" customHeight="1" x14ac:dyDescent="0.3">
      <c r="A11" s="307" t="s">
        <v>385</v>
      </c>
      <c r="B11" s="871" t="s">
        <v>726</v>
      </c>
      <c r="C11" s="877">
        <v>0</v>
      </c>
      <c r="D11" s="677">
        <v>0</v>
      </c>
      <c r="E11" s="1161">
        <f t="shared" si="2"/>
        <v>0</v>
      </c>
      <c r="F11" s="686">
        <f t="shared" si="1"/>
        <v>0</v>
      </c>
      <c r="G11" s="677">
        <v>0</v>
      </c>
      <c r="H11" s="613">
        <f t="shared" si="3"/>
        <v>0</v>
      </c>
    </row>
    <row r="12" spans="1:11" ht="30" customHeight="1" x14ac:dyDescent="0.3">
      <c r="A12" s="307" t="s">
        <v>386</v>
      </c>
      <c r="B12" s="872" t="s">
        <v>727</v>
      </c>
      <c r="C12" s="877">
        <v>0</v>
      </c>
      <c r="D12" s="610"/>
      <c r="E12" s="1161">
        <f t="shared" si="2"/>
        <v>0</v>
      </c>
      <c r="F12" s="686">
        <f t="shared" si="1"/>
        <v>0</v>
      </c>
      <c r="G12" s="610"/>
      <c r="H12" s="613">
        <f t="shared" si="3"/>
        <v>0</v>
      </c>
    </row>
    <row r="13" spans="1:11" ht="33" customHeight="1" x14ac:dyDescent="0.3">
      <c r="A13" s="307" t="s">
        <v>387</v>
      </c>
      <c r="B13" s="872" t="s">
        <v>311</v>
      </c>
      <c r="C13" s="877">
        <v>0</v>
      </c>
      <c r="D13" s="610"/>
      <c r="E13" s="1161">
        <f t="shared" si="2"/>
        <v>0</v>
      </c>
      <c r="F13" s="686">
        <f t="shared" si="1"/>
        <v>0</v>
      </c>
      <c r="G13" s="610"/>
      <c r="H13" s="613">
        <f t="shared" si="3"/>
        <v>0</v>
      </c>
    </row>
    <row r="14" spans="1:11" ht="30" customHeight="1" x14ac:dyDescent="0.3">
      <c r="A14" s="307" t="s">
        <v>388</v>
      </c>
      <c r="B14" s="872" t="s">
        <v>426</v>
      </c>
      <c r="C14" s="877">
        <v>0</v>
      </c>
      <c r="D14" s="610"/>
      <c r="E14" s="1161">
        <f t="shared" si="2"/>
        <v>0</v>
      </c>
      <c r="F14" s="686">
        <f t="shared" si="1"/>
        <v>0</v>
      </c>
      <c r="G14" s="610"/>
      <c r="H14" s="613">
        <f t="shared" si="3"/>
        <v>0</v>
      </c>
    </row>
    <row r="15" spans="1:11" ht="28.5" customHeight="1" thickBot="1" x14ac:dyDescent="0.35">
      <c r="A15" s="691" t="s">
        <v>389</v>
      </c>
      <c r="B15" s="873" t="s">
        <v>427</v>
      </c>
      <c r="C15" s="879">
        <v>0</v>
      </c>
      <c r="D15" s="678">
        <v>0</v>
      </c>
      <c r="E15" s="1606">
        <f t="shared" si="2"/>
        <v>0</v>
      </c>
      <c r="F15" s="686">
        <f t="shared" si="1"/>
        <v>0</v>
      </c>
      <c r="G15" s="678">
        <v>0</v>
      </c>
      <c r="H15" s="618">
        <f t="shared" si="3"/>
        <v>0</v>
      </c>
    </row>
    <row r="16" spans="1:11" ht="15.75" thickBot="1" x14ac:dyDescent="0.35">
      <c r="A16" s="690" t="s">
        <v>390</v>
      </c>
      <c r="B16" s="304" t="s">
        <v>73</v>
      </c>
      <c r="C16" s="881">
        <f t="shared" ref="C16:H16" si="4">C8+C12+C13+C14+C15</f>
        <v>215091.19</v>
      </c>
      <c r="D16" s="882">
        <f t="shared" si="4"/>
        <v>0</v>
      </c>
      <c r="E16" s="1608">
        <f t="shared" si="4"/>
        <v>215091.19</v>
      </c>
      <c r="F16" s="1608">
        <f t="shared" si="1"/>
        <v>25297.46</v>
      </c>
      <c r="G16" s="882">
        <f t="shared" si="4"/>
        <v>0</v>
      </c>
      <c r="H16" s="883">
        <f t="shared" si="4"/>
        <v>25297.46</v>
      </c>
    </row>
    <row r="17" spans="1:9" x14ac:dyDescent="0.3">
      <c r="A17" s="219"/>
      <c r="B17" s="220"/>
      <c r="C17" s="220"/>
      <c r="D17" s="220"/>
      <c r="E17" s="220"/>
      <c r="F17" s="220"/>
      <c r="G17" s="220"/>
      <c r="H17" s="220"/>
      <c r="I17" s="3"/>
    </row>
    <row r="18" spans="1:9" x14ac:dyDescent="0.3">
      <c r="A18" s="219"/>
      <c r="B18" s="221" t="s">
        <v>935</v>
      </c>
      <c r="C18" s="220"/>
      <c r="D18" s="220"/>
      <c r="E18" s="220"/>
      <c r="F18" s="220"/>
      <c r="G18" s="220"/>
      <c r="H18" s="220"/>
      <c r="I18" s="3"/>
    </row>
    <row r="19" spans="1:9" ht="15.75" thickBot="1" x14ac:dyDescent="0.35">
      <c r="A19" s="219"/>
      <c r="B19" s="220"/>
      <c r="C19" s="220"/>
      <c r="D19" s="220"/>
      <c r="E19" s="220"/>
      <c r="F19" s="220"/>
      <c r="G19" s="220"/>
      <c r="H19" s="220"/>
      <c r="I19" s="3"/>
    </row>
    <row r="20" spans="1:9" ht="15.75" customHeight="1" thickBot="1" x14ac:dyDescent="0.35">
      <c r="A20" s="1781" t="s">
        <v>396</v>
      </c>
      <c r="B20" s="1803" t="s">
        <v>268</v>
      </c>
      <c r="C20" s="1792" t="s">
        <v>728</v>
      </c>
      <c r="D20" s="1792"/>
      <c r="E20" s="1792"/>
      <c r="F20" s="1792"/>
      <c r="G20" s="1793"/>
      <c r="H20" s="223"/>
      <c r="I20" s="3"/>
    </row>
    <row r="21" spans="1:9" ht="66.75" customHeight="1" thickBot="1" x14ac:dyDescent="0.35">
      <c r="A21" s="1782"/>
      <c r="B21" s="1804"/>
      <c r="C21" s="890" t="s">
        <v>453</v>
      </c>
      <c r="D21" s="143" t="s">
        <v>709</v>
      </c>
      <c r="E21" s="144" t="s">
        <v>190</v>
      </c>
      <c r="F21" s="144" t="s">
        <v>299</v>
      </c>
      <c r="G21" s="145" t="s">
        <v>454</v>
      </c>
      <c r="H21" s="223"/>
      <c r="I21" s="3"/>
    </row>
    <row r="22" spans="1:9" ht="15.75" thickBot="1" x14ac:dyDescent="0.35">
      <c r="A22" s="454" t="s">
        <v>724</v>
      </c>
      <c r="B22" s="891"/>
      <c r="C22" s="805"/>
      <c r="D22" s="806"/>
      <c r="E22" s="806"/>
      <c r="F22" s="806"/>
      <c r="G22" s="889"/>
      <c r="H22" s="223"/>
      <c r="I22" s="3"/>
    </row>
    <row r="23" spans="1:9" ht="15.75" thickBot="1" x14ac:dyDescent="0.35">
      <c r="A23" s="690" t="s">
        <v>371</v>
      </c>
      <c r="B23" s="700" t="s">
        <v>161</v>
      </c>
      <c r="C23" s="622">
        <f>SUM((C24+C25+C26))</f>
        <v>25297.46</v>
      </c>
      <c r="D23" s="620">
        <f>SUM((D24+D25+D26))</f>
        <v>25297.46</v>
      </c>
      <c r="E23" s="620">
        <f>SUM((E24+E25+E26))</f>
        <v>1796301.4900000002</v>
      </c>
      <c r="F23" s="620">
        <f>SUM((F24+F25+F26))</f>
        <v>1606507.7600000002</v>
      </c>
      <c r="G23" s="621">
        <f>SUM((G24+G25+G26))</f>
        <v>215091.18999999994</v>
      </c>
      <c r="H23" s="223"/>
      <c r="I23" s="3"/>
    </row>
    <row r="24" spans="1:9" x14ac:dyDescent="0.3">
      <c r="A24" s="312" t="s">
        <v>380</v>
      </c>
      <c r="B24" s="892" t="s">
        <v>162</v>
      </c>
      <c r="C24" s="876">
        <v>22548.78</v>
      </c>
      <c r="D24" s="875">
        <v>22548.78</v>
      </c>
      <c r="E24" s="875">
        <v>61183.56</v>
      </c>
      <c r="F24" s="875">
        <v>75560.58</v>
      </c>
      <c r="G24" s="627">
        <f t="shared" ref="G24:G30" si="5">D24+E24-F24</f>
        <v>8171.7599999999948</v>
      </c>
      <c r="H24" s="223"/>
      <c r="I24" s="3"/>
    </row>
    <row r="25" spans="1:9" x14ac:dyDescent="0.3">
      <c r="A25" s="307" t="s">
        <v>384</v>
      </c>
      <c r="B25" s="871" t="s">
        <v>725</v>
      </c>
      <c r="C25" s="878">
        <v>2748.68</v>
      </c>
      <c r="D25" s="677">
        <v>2748.68</v>
      </c>
      <c r="E25" s="677">
        <v>1591776.83</v>
      </c>
      <c r="F25" s="677">
        <v>1387606.08</v>
      </c>
      <c r="G25" s="613">
        <f t="shared" si="5"/>
        <v>206919.42999999993</v>
      </c>
      <c r="H25" s="223"/>
      <c r="I25" s="3"/>
    </row>
    <row r="26" spans="1:9" x14ac:dyDescent="0.3">
      <c r="A26" s="307" t="s">
        <v>385</v>
      </c>
      <c r="B26" s="871" t="s">
        <v>726</v>
      </c>
      <c r="C26" s="878">
        <v>0</v>
      </c>
      <c r="D26" s="677">
        <v>0</v>
      </c>
      <c r="E26" s="677">
        <v>143341.1</v>
      </c>
      <c r="F26" s="677">
        <v>143341.1</v>
      </c>
      <c r="G26" s="613">
        <f t="shared" si="5"/>
        <v>0</v>
      </c>
      <c r="H26" s="223"/>
      <c r="I26" s="3"/>
    </row>
    <row r="27" spans="1:9" ht="25.5" x14ac:dyDescent="0.3">
      <c r="A27" s="307" t="s">
        <v>386</v>
      </c>
      <c r="B27" s="872" t="s">
        <v>727</v>
      </c>
      <c r="C27" s="878">
        <v>0</v>
      </c>
      <c r="D27" s="677">
        <v>0</v>
      </c>
      <c r="E27" s="677">
        <v>0</v>
      </c>
      <c r="F27" s="677">
        <v>0</v>
      </c>
      <c r="G27" s="613">
        <f t="shared" si="5"/>
        <v>0</v>
      </c>
      <c r="H27" s="223"/>
      <c r="I27" s="3"/>
    </row>
    <row r="28" spans="1:9" ht="25.5" x14ac:dyDescent="0.3">
      <c r="A28" s="307" t="s">
        <v>387</v>
      </c>
      <c r="B28" s="872" t="s">
        <v>311</v>
      </c>
      <c r="C28" s="878">
        <v>0</v>
      </c>
      <c r="D28" s="677">
        <v>0</v>
      </c>
      <c r="E28" s="677">
        <v>0</v>
      </c>
      <c r="F28" s="677">
        <v>0</v>
      </c>
      <c r="G28" s="613">
        <f t="shared" si="5"/>
        <v>0</v>
      </c>
      <c r="H28" s="223"/>
      <c r="I28" s="3"/>
    </row>
    <row r="29" spans="1:9" ht="25.5" x14ac:dyDescent="0.3">
      <c r="A29" s="307" t="s">
        <v>388</v>
      </c>
      <c r="B29" s="872" t="s">
        <v>426</v>
      </c>
      <c r="C29" s="878">
        <v>0</v>
      </c>
      <c r="D29" s="677">
        <v>0</v>
      </c>
      <c r="E29" s="677">
        <v>0</v>
      </c>
      <c r="F29" s="677">
        <v>0</v>
      </c>
      <c r="G29" s="613">
        <f t="shared" si="5"/>
        <v>0</v>
      </c>
      <c r="H29" s="223"/>
      <c r="I29" s="3"/>
    </row>
    <row r="30" spans="1:9" ht="27" thickBot="1" x14ac:dyDescent="0.35">
      <c r="A30" s="691" t="s">
        <v>389</v>
      </c>
      <c r="B30" s="873" t="s">
        <v>427</v>
      </c>
      <c r="C30" s="880">
        <v>0</v>
      </c>
      <c r="D30" s="678">
        <v>0</v>
      </c>
      <c r="E30" s="678">
        <v>0</v>
      </c>
      <c r="F30" s="678">
        <v>0</v>
      </c>
      <c r="G30" s="618">
        <f t="shared" si="5"/>
        <v>0</v>
      </c>
      <c r="H30" s="223"/>
      <c r="I30" s="3"/>
    </row>
    <row r="31" spans="1:9" ht="15.75" thickBot="1" x14ac:dyDescent="0.35">
      <c r="A31" s="690" t="s">
        <v>390</v>
      </c>
      <c r="B31" s="304" t="s">
        <v>73</v>
      </c>
      <c r="C31" s="622">
        <f>C23+C27+C28+C29+C30</f>
        <v>25297.46</v>
      </c>
      <c r="D31" s="620">
        <f>D23+D27+D28+D29+D30</f>
        <v>25297.46</v>
      </c>
      <c r="E31" s="620">
        <f>E23+E27+E28+E29+E30</f>
        <v>1796301.4900000002</v>
      </c>
      <c r="F31" s="620">
        <f>F23+F27+F28+F29+F30</f>
        <v>1606507.7600000002</v>
      </c>
      <c r="G31" s="621">
        <f>G23+G27+G28+G29+G30</f>
        <v>215091.18999999994</v>
      </c>
      <c r="H31" s="223"/>
      <c r="I31" s="3"/>
    </row>
    <row r="32" spans="1:9" x14ac:dyDescent="0.3">
      <c r="A32" s="222"/>
      <c r="B32" s="223"/>
      <c r="C32" s="223"/>
      <c r="D32" s="223"/>
      <c r="E32" s="223"/>
      <c r="F32" s="223"/>
      <c r="G32" s="223"/>
      <c r="H32" s="223"/>
      <c r="I32" s="3"/>
    </row>
    <row r="33" spans="1:9" ht="15.75" thickBot="1" x14ac:dyDescent="0.35">
      <c r="A33" s="222"/>
      <c r="B33" s="223"/>
      <c r="C33" s="223"/>
      <c r="D33" s="223"/>
      <c r="E33" s="223"/>
      <c r="F33" s="223"/>
      <c r="G33" s="223"/>
      <c r="H33" s="223"/>
      <c r="I33" s="3"/>
    </row>
    <row r="34" spans="1:9" ht="21.75" customHeight="1" thickBot="1" x14ac:dyDescent="0.35">
      <c r="A34" s="1781" t="s">
        <v>396</v>
      </c>
      <c r="B34" s="1790" t="s">
        <v>268</v>
      </c>
      <c r="C34" s="1792" t="s">
        <v>446</v>
      </c>
      <c r="D34" s="1792"/>
      <c r="E34" s="1792"/>
      <c r="F34" s="1792"/>
      <c r="G34" s="1792"/>
      <c r="H34" s="1793"/>
    </row>
    <row r="35" spans="1:9" ht="51.75" thickBot="1" x14ac:dyDescent="0.35">
      <c r="A35" s="1782"/>
      <c r="B35" s="1791"/>
      <c r="C35" s="890" t="s">
        <v>453</v>
      </c>
      <c r="D35" s="143" t="s">
        <v>709</v>
      </c>
      <c r="E35" s="143" t="s">
        <v>729</v>
      </c>
      <c r="F35" s="143" t="s">
        <v>730</v>
      </c>
      <c r="G35" s="143" t="s">
        <v>715</v>
      </c>
      <c r="H35" s="145" t="s">
        <v>454</v>
      </c>
    </row>
    <row r="36" spans="1:9" ht="15.75" thickBot="1" x14ac:dyDescent="0.35">
      <c r="A36" s="454" t="s">
        <v>724</v>
      </c>
      <c r="B36" s="891"/>
      <c r="C36" s="805"/>
      <c r="D36" s="806"/>
      <c r="E36" s="806"/>
      <c r="F36" s="806"/>
      <c r="G36" s="806"/>
      <c r="H36" s="889"/>
    </row>
    <row r="37" spans="1:9" ht="15.75" thickBot="1" x14ac:dyDescent="0.35">
      <c r="A37" s="690" t="s">
        <v>371</v>
      </c>
      <c r="B37" s="700" t="s">
        <v>161</v>
      </c>
      <c r="C37" s="622">
        <f t="shared" ref="C37:H37" si="6">C38+C39+C40</f>
        <v>0</v>
      </c>
      <c r="D37" s="620">
        <f t="shared" si="6"/>
        <v>0</v>
      </c>
      <c r="E37" s="620">
        <f t="shared" si="6"/>
        <v>0</v>
      </c>
      <c r="F37" s="620">
        <f t="shared" si="6"/>
        <v>0</v>
      </c>
      <c r="G37" s="620">
        <f t="shared" si="6"/>
        <v>0</v>
      </c>
      <c r="H37" s="621">
        <f t="shared" si="6"/>
        <v>0</v>
      </c>
    </row>
    <row r="38" spans="1:9" x14ac:dyDescent="0.3">
      <c r="A38" s="312" t="s">
        <v>380</v>
      </c>
      <c r="B38" s="892" t="s">
        <v>162</v>
      </c>
      <c r="C38" s="876">
        <v>0</v>
      </c>
      <c r="D38" s="875"/>
      <c r="E38" s="875">
        <v>0</v>
      </c>
      <c r="F38" s="875">
        <v>0</v>
      </c>
      <c r="G38" s="875">
        <v>0</v>
      </c>
      <c r="H38" s="627">
        <f t="shared" ref="H38:H44" si="7">D38+E38-F38+G38</f>
        <v>0</v>
      </c>
    </row>
    <row r="39" spans="1:9" x14ac:dyDescent="0.3">
      <c r="A39" s="307" t="s">
        <v>384</v>
      </c>
      <c r="B39" s="871" t="s">
        <v>725</v>
      </c>
      <c r="C39" s="878">
        <v>0</v>
      </c>
      <c r="D39" s="677">
        <v>0</v>
      </c>
      <c r="E39" s="677">
        <v>0</v>
      </c>
      <c r="F39" s="677">
        <v>0</v>
      </c>
      <c r="G39" s="677">
        <v>0</v>
      </c>
      <c r="H39" s="613">
        <f t="shared" si="7"/>
        <v>0</v>
      </c>
    </row>
    <row r="40" spans="1:9" x14ac:dyDescent="0.3">
      <c r="A40" s="307" t="s">
        <v>385</v>
      </c>
      <c r="B40" s="871" t="s">
        <v>726</v>
      </c>
      <c r="C40" s="878">
        <v>0</v>
      </c>
      <c r="D40" s="677">
        <v>0</v>
      </c>
      <c r="E40" s="677">
        <v>0</v>
      </c>
      <c r="F40" s="677">
        <v>0</v>
      </c>
      <c r="G40" s="677">
        <v>0</v>
      </c>
      <c r="H40" s="613">
        <f t="shared" si="7"/>
        <v>0</v>
      </c>
    </row>
    <row r="41" spans="1:9" ht="25.5" x14ac:dyDescent="0.3">
      <c r="A41" s="307" t="s">
        <v>386</v>
      </c>
      <c r="B41" s="872" t="s">
        <v>727</v>
      </c>
      <c r="C41" s="612"/>
      <c r="D41" s="610"/>
      <c r="E41" s="610"/>
      <c r="F41" s="610"/>
      <c r="G41" s="610"/>
      <c r="H41" s="613">
        <f t="shared" si="7"/>
        <v>0</v>
      </c>
    </row>
    <row r="42" spans="1:9" ht="25.5" x14ac:dyDescent="0.3">
      <c r="A42" s="307" t="s">
        <v>387</v>
      </c>
      <c r="B42" s="872" t="s">
        <v>311</v>
      </c>
      <c r="C42" s="612"/>
      <c r="D42" s="610"/>
      <c r="E42" s="610"/>
      <c r="F42" s="610"/>
      <c r="G42" s="610"/>
      <c r="H42" s="613">
        <f t="shared" si="7"/>
        <v>0</v>
      </c>
    </row>
    <row r="43" spans="1:9" ht="25.5" x14ac:dyDescent="0.3">
      <c r="A43" s="307" t="s">
        <v>388</v>
      </c>
      <c r="B43" s="872" t="s">
        <v>426</v>
      </c>
      <c r="C43" s="612"/>
      <c r="D43" s="610"/>
      <c r="E43" s="610"/>
      <c r="F43" s="610"/>
      <c r="G43" s="610"/>
      <c r="H43" s="613">
        <f t="shared" si="7"/>
        <v>0</v>
      </c>
    </row>
    <row r="44" spans="1:9" ht="27" thickBot="1" x14ac:dyDescent="0.35">
      <c r="A44" s="691" t="s">
        <v>389</v>
      </c>
      <c r="B44" s="873" t="s">
        <v>427</v>
      </c>
      <c r="C44" s="880">
        <v>0</v>
      </c>
      <c r="D44" s="678">
        <v>0</v>
      </c>
      <c r="E44" s="678">
        <v>0</v>
      </c>
      <c r="F44" s="678">
        <v>0</v>
      </c>
      <c r="G44" s="678">
        <v>0</v>
      </c>
      <c r="H44" s="618">
        <f t="shared" si="7"/>
        <v>0</v>
      </c>
    </row>
    <row r="45" spans="1:9" ht="15.75" thickBot="1" x14ac:dyDescent="0.35">
      <c r="A45" s="690" t="s">
        <v>390</v>
      </c>
      <c r="B45" s="304" t="s">
        <v>73</v>
      </c>
      <c r="C45" s="622">
        <f t="shared" ref="C45:H45" si="8">C37+C41+C42+C43+C44</f>
        <v>0</v>
      </c>
      <c r="D45" s="620">
        <f t="shared" si="8"/>
        <v>0</v>
      </c>
      <c r="E45" s="620">
        <f t="shared" si="8"/>
        <v>0</v>
      </c>
      <c r="F45" s="620">
        <f t="shared" si="8"/>
        <v>0</v>
      </c>
      <c r="G45" s="620">
        <f t="shared" si="8"/>
        <v>0</v>
      </c>
      <c r="H45" s="621">
        <f t="shared" si="8"/>
        <v>0</v>
      </c>
    </row>
  </sheetData>
  <mergeCells count="11">
    <mergeCell ref="A34:A35"/>
    <mergeCell ref="B34:B35"/>
    <mergeCell ref="C34:H34"/>
    <mergeCell ref="B3:C3"/>
    <mergeCell ref="A5:A6"/>
    <mergeCell ref="B5:B6"/>
    <mergeCell ref="C5:E5"/>
    <mergeCell ref="F5:H5"/>
    <mergeCell ref="A20:A21"/>
    <mergeCell ref="B20:B21"/>
    <mergeCell ref="C20:G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68"/>
  <sheetViews>
    <sheetView topLeftCell="A7" zoomScaleNormal="100" workbookViewId="0">
      <selection activeCell="F11" sqref="F11"/>
    </sheetView>
  </sheetViews>
  <sheetFormatPr defaultColWidth="9.140625" defaultRowHeight="15" x14ac:dyDescent="0.25"/>
  <cols>
    <col min="1" max="1" width="14.28515625" style="77" customWidth="1"/>
    <col min="2" max="2" width="86.42578125" style="53" customWidth="1"/>
    <col min="3" max="3" width="19.5703125" style="53" customWidth="1"/>
    <col min="4" max="4" width="20.28515625" style="53" customWidth="1"/>
    <col min="5" max="5" width="16.85546875" style="53" customWidth="1"/>
    <col min="6" max="6" width="18.5703125" style="53" customWidth="1"/>
    <col min="7" max="7" width="19.140625" style="53" customWidth="1"/>
    <col min="8" max="8" width="17" style="53" customWidth="1"/>
    <col min="9" max="9" width="11.85546875" style="53" customWidth="1"/>
    <col min="10" max="10" width="14.140625" style="53" customWidth="1"/>
    <col min="11" max="11" width="15.140625" style="53" customWidth="1"/>
    <col min="12" max="12" width="11.28515625" style="53" bestFit="1" customWidth="1"/>
    <col min="13" max="13" width="14.7109375" style="53" customWidth="1"/>
    <col min="14" max="14" width="14" style="53" customWidth="1"/>
    <col min="15" max="15" width="20.28515625" style="53" customWidth="1"/>
    <col min="16" max="16384" width="9.140625" style="53"/>
  </cols>
  <sheetData>
    <row r="1" spans="1:16" x14ac:dyDescent="0.25">
      <c r="A1" s="1820" t="s">
        <v>163</v>
      </c>
      <c r="B1" s="1820"/>
      <c r="C1" s="210"/>
      <c r="D1" s="210"/>
      <c r="E1" s="184"/>
      <c r="F1" s="184"/>
      <c r="G1" s="184"/>
      <c r="H1" s="184"/>
      <c r="I1" s="184"/>
      <c r="J1" s="184"/>
      <c r="K1" s="184"/>
      <c r="L1" s="184"/>
      <c r="M1" s="184"/>
      <c r="N1" s="184"/>
      <c r="O1" s="184"/>
      <c r="P1" s="284"/>
    </row>
    <row r="2" spans="1:16" x14ac:dyDescent="0.25">
      <c r="A2" s="184"/>
      <c r="B2" s="210"/>
      <c r="C2" s="210"/>
      <c r="D2" s="210"/>
      <c r="E2" s="184"/>
      <c r="F2" s="184"/>
      <c r="G2" s="184"/>
      <c r="H2" s="184"/>
      <c r="I2" s="184"/>
      <c r="J2" s="184"/>
      <c r="K2" s="184"/>
      <c r="L2" s="184"/>
      <c r="M2" s="184"/>
      <c r="N2" s="184"/>
      <c r="O2" s="184"/>
    </row>
    <row r="3" spans="1:16" x14ac:dyDescent="0.25">
      <c r="A3" s="1820" t="s">
        <v>136</v>
      </c>
      <c r="B3" s="1820"/>
      <c r="C3" s="210"/>
      <c r="D3" s="210"/>
      <c r="E3" s="184"/>
      <c r="F3" s="184"/>
      <c r="G3" s="184"/>
      <c r="H3" s="184"/>
      <c r="I3" s="184"/>
      <c r="J3" s="184"/>
      <c r="K3" s="184"/>
      <c r="L3" s="184"/>
      <c r="M3" s="184"/>
      <c r="N3" s="184"/>
      <c r="O3" s="184"/>
    </row>
    <row r="4" spans="1:16" ht="14.45" customHeight="1" x14ac:dyDescent="0.25">
      <c r="A4" s="1810" t="s">
        <v>515</v>
      </c>
      <c r="B4" s="1810"/>
      <c r="C4" s="285"/>
      <c r="D4" s="210"/>
      <c r="E4" s="184"/>
      <c r="F4" s="184"/>
      <c r="G4" s="184"/>
      <c r="H4" s="184"/>
      <c r="I4" s="184"/>
      <c r="J4" s="184"/>
      <c r="K4" s="184"/>
      <c r="L4" s="184"/>
      <c r="M4" s="184"/>
      <c r="N4" s="184"/>
      <c r="O4" s="184"/>
    </row>
    <row r="5" spans="1:16" ht="42" customHeight="1" x14ac:dyDescent="0.25">
      <c r="A5" s="1813" t="s">
        <v>516</v>
      </c>
      <c r="B5" s="1813"/>
      <c r="C5" s="1813"/>
      <c r="D5" s="286"/>
      <c r="E5" s="287"/>
      <c r="F5" s="287"/>
      <c r="G5" s="287"/>
      <c r="H5" s="184"/>
      <c r="I5" s="184"/>
      <c r="J5" s="184"/>
      <c r="K5" s="184"/>
      <c r="L5" s="184"/>
      <c r="M5" s="184"/>
      <c r="N5" s="184"/>
      <c r="O5" s="184"/>
    </row>
    <row r="6" spans="1:16" ht="61.9" customHeight="1" x14ac:dyDescent="0.25">
      <c r="A6" s="1813" t="s">
        <v>422</v>
      </c>
      <c r="B6" s="1813"/>
      <c r="C6" s="1813"/>
      <c r="D6" s="210"/>
      <c r="E6" s="210"/>
      <c r="F6" s="210"/>
      <c r="G6" s="210"/>
      <c r="H6" s="184"/>
      <c r="I6" s="184"/>
      <c r="J6" s="184"/>
      <c r="K6" s="184"/>
      <c r="L6" s="184"/>
      <c r="M6" s="184"/>
      <c r="N6" s="184"/>
      <c r="O6" s="184"/>
    </row>
    <row r="7" spans="1:16" ht="15.75" thickBot="1" x14ac:dyDescent="0.3">
      <c r="A7" s="288"/>
      <c r="B7" s="184"/>
      <c r="C7" s="210"/>
      <c r="D7" s="210"/>
      <c r="E7" s="210"/>
      <c r="F7" s="184"/>
      <c r="G7" s="184"/>
      <c r="H7" s="184"/>
      <c r="I7" s="184"/>
      <c r="J7" s="184"/>
      <c r="K7" s="184"/>
      <c r="L7" s="184"/>
      <c r="M7" s="184"/>
      <c r="N7" s="184"/>
      <c r="O7" s="184"/>
    </row>
    <row r="8" spans="1:16" ht="45.6" customHeight="1" thickBot="1" x14ac:dyDescent="0.3">
      <c r="A8" s="1811" t="s">
        <v>396</v>
      </c>
      <c r="B8" s="1797" t="s">
        <v>268</v>
      </c>
      <c r="C8" s="1809" t="s">
        <v>454</v>
      </c>
      <c r="D8" s="1807"/>
      <c r="E8" s="1808"/>
      <c r="F8" s="1806" t="s">
        <v>476</v>
      </c>
      <c r="G8" s="1807"/>
      <c r="H8" s="1808"/>
      <c r="I8" s="293"/>
      <c r="J8" s="184"/>
      <c r="K8" s="184"/>
      <c r="L8" s="184"/>
      <c r="M8" s="184"/>
      <c r="N8" s="184"/>
      <c r="O8" s="184"/>
    </row>
    <row r="9" spans="1:16" ht="81" customHeight="1" thickBot="1" x14ac:dyDescent="0.3">
      <c r="A9" s="1812"/>
      <c r="B9" s="1798"/>
      <c r="C9" s="1357" t="s">
        <v>139</v>
      </c>
      <c r="D9" s="1358" t="s">
        <v>517</v>
      </c>
      <c r="E9" s="1359" t="s">
        <v>138</v>
      </c>
      <c r="F9" s="1162" t="s">
        <v>139</v>
      </c>
      <c r="G9" s="438" t="s">
        <v>517</v>
      </c>
      <c r="H9" s="1164" t="s">
        <v>138</v>
      </c>
      <c r="I9" s="289"/>
      <c r="J9" s="184"/>
      <c r="K9" s="184"/>
      <c r="L9" s="184"/>
      <c r="M9" s="184"/>
      <c r="N9" s="184"/>
      <c r="O9" s="184"/>
    </row>
    <row r="10" spans="1:16" ht="15.75" thickBot="1" x14ac:dyDescent="0.3">
      <c r="A10" s="903" t="s">
        <v>18</v>
      </c>
      <c r="B10" s="904"/>
      <c r="C10" s="905"/>
      <c r="D10" s="905"/>
      <c r="E10" s="905"/>
      <c r="F10" s="906"/>
      <c r="G10" s="906"/>
      <c r="H10" s="907"/>
      <c r="I10" s="290"/>
      <c r="J10" s="184"/>
      <c r="K10" s="184"/>
      <c r="L10" s="184"/>
      <c r="M10" s="184"/>
      <c r="N10" s="184"/>
      <c r="O10" s="184"/>
    </row>
    <row r="11" spans="1:16" x14ac:dyDescent="0.25">
      <c r="A11" s="893" t="s">
        <v>371</v>
      </c>
      <c r="B11" s="895" t="s">
        <v>883</v>
      </c>
      <c r="C11" s="763"/>
      <c r="D11" s="764"/>
      <c r="E11" s="1609">
        <f>C11-D11</f>
        <v>0</v>
      </c>
      <c r="F11" s="763">
        <f t="shared" ref="F11:F16" si="0">D22</f>
        <v>0</v>
      </c>
      <c r="G11" s="764"/>
      <c r="H11" s="676">
        <f>F11-G11</f>
        <v>0</v>
      </c>
      <c r="I11" s="209"/>
      <c r="J11" s="184"/>
      <c r="K11" s="184"/>
      <c r="L11" s="184"/>
      <c r="M11" s="184"/>
      <c r="N11" s="184"/>
      <c r="O11" s="184"/>
    </row>
    <row r="12" spans="1:16" x14ac:dyDescent="0.25">
      <c r="A12" s="893" t="s">
        <v>380</v>
      </c>
      <c r="B12" s="896" t="s">
        <v>936</v>
      </c>
      <c r="C12" s="609">
        <v>0</v>
      </c>
      <c r="D12" s="610">
        <v>0</v>
      </c>
      <c r="E12" s="857">
        <f>C12-D12</f>
        <v>0</v>
      </c>
      <c r="F12" s="609">
        <f t="shared" si="0"/>
        <v>0</v>
      </c>
      <c r="G12" s="610">
        <v>0</v>
      </c>
      <c r="H12" s="613">
        <f>F12-G12</f>
        <v>0</v>
      </c>
      <c r="I12" s="209"/>
      <c r="J12" s="184"/>
      <c r="K12" s="184"/>
      <c r="L12" s="184"/>
      <c r="M12" s="184"/>
      <c r="N12" s="184"/>
      <c r="O12" s="184"/>
    </row>
    <row r="13" spans="1:16" x14ac:dyDescent="0.25">
      <c r="A13" s="893" t="s">
        <v>384</v>
      </c>
      <c r="B13" s="897" t="s">
        <v>312</v>
      </c>
      <c r="C13" s="609">
        <v>0</v>
      </c>
      <c r="D13" s="610"/>
      <c r="E13" s="857">
        <f>C13-D13</f>
        <v>0</v>
      </c>
      <c r="F13" s="609">
        <f t="shared" si="0"/>
        <v>0</v>
      </c>
      <c r="G13" s="610"/>
      <c r="H13" s="613">
        <f>F13-G13</f>
        <v>0</v>
      </c>
      <c r="I13" s="184"/>
      <c r="J13" s="184"/>
      <c r="K13" s="184"/>
      <c r="L13" s="184"/>
      <c r="M13" s="184"/>
      <c r="N13" s="184"/>
      <c r="O13" s="184"/>
    </row>
    <row r="14" spans="1:16" ht="16.5" customHeight="1" x14ac:dyDescent="0.25">
      <c r="A14" s="893" t="s">
        <v>385</v>
      </c>
      <c r="B14" s="897" t="s">
        <v>518</v>
      </c>
      <c r="C14" s="609">
        <v>0</v>
      </c>
      <c r="D14" s="610">
        <v>0</v>
      </c>
      <c r="E14" s="857">
        <f>C14-D14</f>
        <v>0</v>
      </c>
      <c r="F14" s="609">
        <f t="shared" si="0"/>
        <v>0</v>
      </c>
      <c r="G14" s="610">
        <v>0</v>
      </c>
      <c r="H14" s="613">
        <f>F14-G14</f>
        <v>0</v>
      </c>
      <c r="I14" s="184"/>
      <c r="J14" s="184"/>
      <c r="K14" s="184"/>
      <c r="L14" s="184"/>
      <c r="M14" s="184"/>
      <c r="N14" s="184"/>
      <c r="O14" s="184"/>
    </row>
    <row r="15" spans="1:16" ht="15.75" thickBot="1" x14ac:dyDescent="0.3">
      <c r="A15" s="898" t="s">
        <v>386</v>
      </c>
      <c r="B15" s="899" t="s">
        <v>884</v>
      </c>
      <c r="C15" s="614">
        <v>0</v>
      </c>
      <c r="D15" s="615">
        <v>0</v>
      </c>
      <c r="E15" s="858">
        <f>C15-D15</f>
        <v>0</v>
      </c>
      <c r="F15" s="629">
        <f t="shared" si="0"/>
        <v>0</v>
      </c>
      <c r="G15" s="630">
        <v>0</v>
      </c>
      <c r="H15" s="631">
        <f>F15-G15</f>
        <v>0</v>
      </c>
      <c r="I15" s="184"/>
      <c r="J15" s="184"/>
      <c r="K15" s="184"/>
      <c r="L15" s="184"/>
      <c r="M15" s="184"/>
      <c r="N15" s="184"/>
      <c r="O15" s="184"/>
    </row>
    <row r="16" spans="1:16" ht="15.75" thickBot="1" x14ac:dyDescent="0.3">
      <c r="A16" s="900" t="s">
        <v>387</v>
      </c>
      <c r="B16" s="901" t="s">
        <v>885</v>
      </c>
      <c r="C16" s="623">
        <f t="shared" ref="C16:H16" si="1">C11+C12+C13+C14</f>
        <v>0</v>
      </c>
      <c r="D16" s="624">
        <f t="shared" si="1"/>
        <v>0</v>
      </c>
      <c r="E16" s="908">
        <f t="shared" si="1"/>
        <v>0</v>
      </c>
      <c r="F16" s="1610">
        <f t="shared" si="0"/>
        <v>0</v>
      </c>
      <c r="G16" s="1611">
        <f t="shared" si="1"/>
        <v>0</v>
      </c>
      <c r="H16" s="688">
        <f t="shared" si="1"/>
        <v>0</v>
      </c>
      <c r="I16" s="184"/>
      <c r="J16" s="184"/>
      <c r="K16" s="184"/>
      <c r="L16" s="184"/>
      <c r="M16" s="184"/>
      <c r="N16" s="184"/>
      <c r="O16" s="184"/>
    </row>
    <row r="17" spans="1:15" ht="17.25" customHeight="1" thickBot="1" x14ac:dyDescent="0.3">
      <c r="A17" s="291"/>
      <c r="B17" s="286"/>
      <c r="C17" s="210"/>
      <c r="D17" s="184"/>
      <c r="E17" s="210"/>
      <c r="F17" s="184"/>
      <c r="G17" s="184"/>
      <c r="H17" s="184"/>
      <c r="I17" s="184"/>
      <c r="J17" s="184"/>
      <c r="K17" s="184"/>
      <c r="L17" s="184"/>
      <c r="M17" s="184"/>
      <c r="N17" s="184"/>
      <c r="O17" s="184"/>
    </row>
    <row r="18" spans="1:15" ht="9.75" hidden="1" customHeight="1" thickBot="1" x14ac:dyDescent="0.3">
      <c r="A18" s="292"/>
      <c r="B18" s="422"/>
      <c r="C18" s="210"/>
      <c r="D18" s="210"/>
      <c r="E18" s="210"/>
      <c r="F18" s="184"/>
      <c r="G18" s="184"/>
      <c r="H18" s="184"/>
      <c r="I18" s="184"/>
      <c r="J18" s="184"/>
      <c r="K18" s="184"/>
      <c r="L18" s="184"/>
      <c r="M18" s="184"/>
      <c r="N18" s="184"/>
      <c r="O18" s="184"/>
    </row>
    <row r="19" spans="1:15" ht="16.5" customHeight="1" thickBot="1" x14ac:dyDescent="0.35">
      <c r="A19" s="1795" t="s">
        <v>396</v>
      </c>
      <c r="B19" s="1797" t="s">
        <v>296</v>
      </c>
      <c r="C19" s="1817" t="s">
        <v>453</v>
      </c>
      <c r="D19" s="1757" t="s">
        <v>709</v>
      </c>
      <c r="E19" s="1814" t="s">
        <v>190</v>
      </c>
      <c r="F19" s="1815"/>
      <c r="G19" s="1815"/>
      <c r="H19" s="1815"/>
      <c r="I19" s="1819"/>
      <c r="J19" s="1814" t="s">
        <v>299</v>
      </c>
      <c r="K19" s="1815"/>
      <c r="L19" s="1815"/>
      <c r="M19" s="1815"/>
      <c r="N19" s="1815"/>
      <c r="O19" s="1757" t="s">
        <v>454</v>
      </c>
    </row>
    <row r="20" spans="1:15" ht="99.75" customHeight="1" thickBot="1" x14ac:dyDescent="0.3">
      <c r="A20" s="1796"/>
      <c r="B20" s="1798"/>
      <c r="C20" s="1818"/>
      <c r="D20" s="1758"/>
      <c r="E20" s="1362" t="s">
        <v>886</v>
      </c>
      <c r="F20" s="1363" t="s">
        <v>887</v>
      </c>
      <c r="G20" s="1362" t="s">
        <v>888</v>
      </c>
      <c r="H20" s="1363" t="s">
        <v>889</v>
      </c>
      <c r="I20" s="1363" t="s">
        <v>890</v>
      </c>
      <c r="J20" s="1006" t="s">
        <v>891</v>
      </c>
      <c r="K20" s="823" t="s">
        <v>887</v>
      </c>
      <c r="L20" s="1362" t="s">
        <v>888</v>
      </c>
      <c r="M20" s="1364" t="s">
        <v>892</v>
      </c>
      <c r="N20" s="1362" t="s">
        <v>893</v>
      </c>
      <c r="O20" s="1758"/>
    </row>
    <row r="21" spans="1:15" x14ac:dyDescent="0.25">
      <c r="A21" s="910" t="s">
        <v>18</v>
      </c>
      <c r="B21" s="912"/>
      <c r="C21" s="911"/>
      <c r="D21" s="911"/>
      <c r="E21" s="911"/>
      <c r="F21" s="911"/>
      <c r="G21" s="911"/>
      <c r="H21" s="911"/>
      <c r="I21" s="911"/>
      <c r="J21" s="911"/>
      <c r="K21" s="911"/>
      <c r="L21" s="911"/>
      <c r="M21" s="911"/>
      <c r="N21" s="911"/>
      <c r="O21" s="912"/>
    </row>
    <row r="22" spans="1:15" ht="31.5" customHeight="1" x14ac:dyDescent="0.25">
      <c r="A22" s="893" t="s">
        <v>371</v>
      </c>
      <c r="B22" s="896" t="s">
        <v>883</v>
      </c>
      <c r="C22" s="612"/>
      <c r="D22" s="610"/>
      <c r="E22" s="610"/>
      <c r="F22" s="610"/>
      <c r="G22" s="610"/>
      <c r="H22" s="610"/>
      <c r="I22" s="610"/>
      <c r="J22" s="610"/>
      <c r="K22" s="610"/>
      <c r="L22" s="610"/>
      <c r="M22" s="610"/>
      <c r="N22" s="857"/>
      <c r="O22" s="480"/>
    </row>
    <row r="23" spans="1:15" ht="28.5" customHeight="1" x14ac:dyDescent="0.25">
      <c r="A23" s="893" t="s">
        <v>380</v>
      </c>
      <c r="B23" s="896" t="s">
        <v>164</v>
      </c>
      <c r="C23" s="612">
        <v>0</v>
      </c>
      <c r="D23" s="610">
        <v>0</v>
      </c>
      <c r="E23" s="610">
        <v>0</v>
      </c>
      <c r="F23" s="610">
        <v>0</v>
      </c>
      <c r="G23" s="610"/>
      <c r="H23" s="610">
        <v>0</v>
      </c>
      <c r="I23" s="610"/>
      <c r="J23" s="610">
        <v>0</v>
      </c>
      <c r="K23" s="610">
        <v>0</v>
      </c>
      <c r="L23" s="610"/>
      <c r="M23" s="610">
        <v>0</v>
      </c>
      <c r="N23" s="857"/>
      <c r="O23" s="715">
        <f>D23+E23+F23+G23+H23+I23-J23-K23-L23-M23-N23</f>
        <v>0</v>
      </c>
    </row>
    <row r="24" spans="1:15" ht="26.25" customHeight="1" x14ac:dyDescent="0.25">
      <c r="A24" s="893" t="s">
        <v>384</v>
      </c>
      <c r="B24" s="897" t="s">
        <v>312</v>
      </c>
      <c r="C24" s="612">
        <v>0</v>
      </c>
      <c r="D24" s="610">
        <v>0</v>
      </c>
      <c r="E24" s="610">
        <v>0</v>
      </c>
      <c r="F24" s="610">
        <v>0</v>
      </c>
      <c r="G24" s="610"/>
      <c r="H24" s="610">
        <v>0</v>
      </c>
      <c r="I24" s="610"/>
      <c r="J24" s="610">
        <v>0</v>
      </c>
      <c r="K24" s="610">
        <v>0</v>
      </c>
      <c r="L24" s="610"/>
      <c r="M24" s="610">
        <v>0</v>
      </c>
      <c r="N24" s="857"/>
      <c r="O24" s="715">
        <f>D24+E24+F24+G24+H24+I24-J24-K24-L24-M24-N24</f>
        <v>0</v>
      </c>
    </row>
    <row r="25" spans="1:15" x14ac:dyDescent="0.25">
      <c r="A25" s="893" t="s">
        <v>385</v>
      </c>
      <c r="B25" s="897" t="s">
        <v>518</v>
      </c>
      <c r="C25" s="612">
        <v>0</v>
      </c>
      <c r="D25" s="610">
        <v>0</v>
      </c>
      <c r="E25" s="610">
        <v>0</v>
      </c>
      <c r="F25" s="610">
        <v>0</v>
      </c>
      <c r="G25" s="610"/>
      <c r="H25" s="610">
        <v>0</v>
      </c>
      <c r="I25" s="610"/>
      <c r="J25" s="610">
        <v>0</v>
      </c>
      <c r="K25" s="610">
        <v>0</v>
      </c>
      <c r="L25" s="610"/>
      <c r="M25" s="610">
        <v>0</v>
      </c>
      <c r="N25" s="857"/>
      <c r="O25" s="715">
        <f>D25+E25+F25+G25+H25+I25-J25-K25-L25-M25-N25</f>
        <v>0</v>
      </c>
    </row>
    <row r="26" spans="1:15" ht="15.75" thickBot="1" x14ac:dyDescent="0.3">
      <c r="A26" s="898" t="s">
        <v>386</v>
      </c>
      <c r="B26" s="899" t="s">
        <v>884</v>
      </c>
      <c r="C26" s="617">
        <v>0</v>
      </c>
      <c r="D26" s="615">
        <v>0</v>
      </c>
      <c r="E26" s="615">
        <v>0</v>
      </c>
      <c r="F26" s="615">
        <v>0</v>
      </c>
      <c r="G26" s="615"/>
      <c r="H26" s="615">
        <v>0</v>
      </c>
      <c r="I26" s="615"/>
      <c r="J26" s="615">
        <v>0</v>
      </c>
      <c r="K26" s="615">
        <v>0</v>
      </c>
      <c r="L26" s="615"/>
      <c r="M26" s="615">
        <v>0</v>
      </c>
      <c r="N26" s="858"/>
      <c r="O26" s="488">
        <f>D26+E26+F26+G26+H26+I26-J26-K26-L26-M26-N26</f>
        <v>0</v>
      </c>
    </row>
    <row r="27" spans="1:15" ht="27" customHeight="1" thickBot="1" x14ac:dyDescent="0.3">
      <c r="A27" s="900" t="s">
        <v>387</v>
      </c>
      <c r="B27" s="901" t="s">
        <v>885</v>
      </c>
      <c r="C27" s="622">
        <f>C22+C23+C24+C25</f>
        <v>0</v>
      </c>
      <c r="D27" s="620">
        <f t="shared" ref="D27:O27" si="2">D22+D23+D24+D25</f>
        <v>0</v>
      </c>
      <c r="E27" s="620">
        <f t="shared" si="2"/>
        <v>0</v>
      </c>
      <c r="F27" s="620">
        <f t="shared" si="2"/>
        <v>0</v>
      </c>
      <c r="G27" s="620">
        <f t="shared" si="2"/>
        <v>0</v>
      </c>
      <c r="H27" s="620">
        <f t="shared" si="2"/>
        <v>0</v>
      </c>
      <c r="I27" s="620">
        <f t="shared" si="2"/>
        <v>0</v>
      </c>
      <c r="J27" s="620">
        <f t="shared" si="2"/>
        <v>0</v>
      </c>
      <c r="K27" s="620">
        <f t="shared" si="2"/>
        <v>0</v>
      </c>
      <c r="L27" s="620">
        <f t="shared" si="2"/>
        <v>0</v>
      </c>
      <c r="M27" s="620">
        <f t="shared" si="2"/>
        <v>0</v>
      </c>
      <c r="N27" s="913">
        <f t="shared" si="2"/>
        <v>0</v>
      </c>
      <c r="O27" s="486">
        <f t="shared" si="2"/>
        <v>0</v>
      </c>
    </row>
    <row r="28" spans="1:15" ht="21.75" customHeight="1" x14ac:dyDescent="0.25">
      <c r="A28" s="291"/>
      <c r="B28" s="286"/>
      <c r="C28" s="210"/>
      <c r="D28" s="356"/>
      <c r="E28" s="356"/>
      <c r="F28" s="356"/>
      <c r="G28" s="356"/>
      <c r="H28" s="184"/>
      <c r="I28" s="184"/>
      <c r="J28" s="356"/>
      <c r="K28" s="184"/>
      <c r="L28" s="184"/>
      <c r="M28" s="184"/>
      <c r="N28" s="184"/>
      <c r="O28" s="184"/>
    </row>
    <row r="29" spans="1:15" ht="15.75" thickBot="1" x14ac:dyDescent="0.3">
      <c r="A29" s="291"/>
      <c r="B29" s="423"/>
      <c r="C29" s="210"/>
      <c r="D29" s="356"/>
      <c r="E29" s="356"/>
      <c r="F29" s="356"/>
      <c r="G29" s="356"/>
      <c r="H29" s="184"/>
      <c r="I29" s="184"/>
      <c r="J29" s="356"/>
      <c r="K29" s="184"/>
      <c r="L29" s="184"/>
      <c r="M29" s="184"/>
      <c r="N29" s="184"/>
      <c r="O29" s="184"/>
    </row>
    <row r="30" spans="1:15" ht="21" customHeight="1" thickBot="1" x14ac:dyDescent="0.3">
      <c r="A30" s="1821" t="s">
        <v>396</v>
      </c>
      <c r="B30" s="1790" t="s">
        <v>268</v>
      </c>
      <c r="C30" s="1823" t="s">
        <v>894</v>
      </c>
      <c r="D30" s="1823"/>
      <c r="E30" s="1823"/>
      <c r="F30" s="1823"/>
      <c r="G30" s="1823"/>
      <c r="H30" s="1824"/>
      <c r="I30" s="293"/>
      <c r="J30" s="184"/>
      <c r="K30" s="184"/>
      <c r="L30" s="184"/>
      <c r="M30" s="184"/>
      <c r="N30" s="184"/>
      <c r="O30" s="184"/>
    </row>
    <row r="31" spans="1:15" ht="56.25" customHeight="1" thickBot="1" x14ac:dyDescent="0.3">
      <c r="A31" s="1822"/>
      <c r="B31" s="1791"/>
      <c r="C31" s="442" t="s">
        <v>453</v>
      </c>
      <c r="D31" s="1360" t="s">
        <v>709</v>
      </c>
      <c r="E31" s="1360" t="s">
        <v>937</v>
      </c>
      <c r="F31" s="1360" t="s">
        <v>938</v>
      </c>
      <c r="G31" s="1361" t="s">
        <v>715</v>
      </c>
      <c r="H31" s="1360" t="s">
        <v>454</v>
      </c>
      <c r="I31" s="295"/>
      <c r="J31" s="184"/>
      <c r="K31" s="184"/>
      <c r="L31" s="184"/>
      <c r="M31" s="184"/>
      <c r="N31" s="184"/>
      <c r="O31" s="184"/>
    </row>
    <row r="32" spans="1:15" x14ac:dyDescent="0.25">
      <c r="A32" s="910" t="s">
        <v>18</v>
      </c>
      <c r="B32" s="912"/>
      <c r="C32" s="911"/>
      <c r="D32" s="911"/>
      <c r="E32" s="911"/>
      <c r="F32" s="911"/>
      <c r="G32" s="911"/>
      <c r="H32" s="912"/>
      <c r="I32" s="290"/>
      <c r="J32" s="184"/>
      <c r="K32" s="184"/>
      <c r="L32" s="184"/>
      <c r="M32" s="184"/>
      <c r="N32" s="184"/>
      <c r="O32" s="184"/>
    </row>
    <row r="33" spans="1:15" x14ac:dyDescent="0.25">
      <c r="A33" s="893" t="s">
        <v>371</v>
      </c>
      <c r="B33" s="896" t="s">
        <v>883</v>
      </c>
      <c r="C33" s="612"/>
      <c r="D33" s="610"/>
      <c r="E33" s="610"/>
      <c r="F33" s="610"/>
      <c r="G33" s="857"/>
      <c r="H33" s="715">
        <f>D33+E33-F33+G33</f>
        <v>0</v>
      </c>
      <c r="I33" s="184"/>
      <c r="J33" s="184"/>
      <c r="K33" s="184"/>
      <c r="L33" s="184"/>
      <c r="M33" s="184"/>
      <c r="N33" s="184"/>
      <c r="O33" s="184"/>
    </row>
    <row r="34" spans="1:15" x14ac:dyDescent="0.25">
      <c r="A34" s="893" t="s">
        <v>380</v>
      </c>
      <c r="B34" s="896" t="s">
        <v>164</v>
      </c>
      <c r="C34" s="612">
        <v>0</v>
      </c>
      <c r="D34" s="610">
        <v>0</v>
      </c>
      <c r="E34" s="610">
        <v>0</v>
      </c>
      <c r="F34" s="610">
        <v>0</v>
      </c>
      <c r="G34" s="857"/>
      <c r="H34" s="715">
        <f>D34+E34-F34+G34</f>
        <v>0</v>
      </c>
      <c r="I34" s="184"/>
      <c r="J34" s="184"/>
      <c r="K34" s="184"/>
      <c r="L34" s="184"/>
      <c r="M34" s="184"/>
      <c r="N34" s="184"/>
      <c r="O34" s="184"/>
    </row>
    <row r="35" spans="1:15" x14ac:dyDescent="0.25">
      <c r="A35" s="893" t="s">
        <v>384</v>
      </c>
      <c r="B35" s="897" t="s">
        <v>312</v>
      </c>
      <c r="C35" s="612"/>
      <c r="D35" s="610"/>
      <c r="E35" s="610"/>
      <c r="F35" s="610"/>
      <c r="G35" s="857"/>
      <c r="H35" s="715">
        <f>D35+E35-F35+G35</f>
        <v>0</v>
      </c>
      <c r="I35" s="184"/>
      <c r="J35" s="184"/>
      <c r="K35" s="184"/>
      <c r="L35" s="184"/>
      <c r="M35" s="184"/>
      <c r="N35" s="184"/>
      <c r="O35" s="184"/>
    </row>
    <row r="36" spans="1:15" ht="16.5" customHeight="1" x14ac:dyDescent="0.25">
      <c r="A36" s="893" t="s">
        <v>385</v>
      </c>
      <c r="B36" s="897" t="s">
        <v>518</v>
      </c>
      <c r="C36" s="612">
        <v>0</v>
      </c>
      <c r="D36" s="610">
        <v>0</v>
      </c>
      <c r="E36" s="610">
        <v>0</v>
      </c>
      <c r="F36" s="610">
        <v>0</v>
      </c>
      <c r="G36" s="857"/>
      <c r="H36" s="715">
        <f>D36+E36-F36+G36</f>
        <v>0</v>
      </c>
      <c r="I36" s="184"/>
      <c r="J36" s="184"/>
      <c r="K36" s="184"/>
      <c r="L36" s="184"/>
      <c r="M36" s="184"/>
      <c r="N36" s="184"/>
      <c r="O36" s="184"/>
    </row>
    <row r="37" spans="1:15" ht="15.75" thickBot="1" x14ac:dyDescent="0.3">
      <c r="A37" s="898" t="s">
        <v>386</v>
      </c>
      <c r="B37" s="899" t="s">
        <v>884</v>
      </c>
      <c r="C37" s="617">
        <v>0</v>
      </c>
      <c r="D37" s="615">
        <v>0</v>
      </c>
      <c r="E37" s="615">
        <v>0</v>
      </c>
      <c r="F37" s="615">
        <v>0</v>
      </c>
      <c r="G37" s="858"/>
      <c r="H37" s="488">
        <f>D37+E37-F37+G37</f>
        <v>0</v>
      </c>
      <c r="I37" s="184"/>
      <c r="J37" s="184"/>
      <c r="K37" s="184"/>
      <c r="L37" s="184"/>
      <c r="M37" s="184"/>
      <c r="N37" s="184"/>
      <c r="O37" s="184"/>
    </row>
    <row r="38" spans="1:15" ht="15.75" thickBot="1" x14ac:dyDescent="0.3">
      <c r="A38" s="900" t="s">
        <v>387</v>
      </c>
      <c r="B38" s="901" t="s">
        <v>885</v>
      </c>
      <c r="C38" s="622">
        <f t="shared" ref="C38:H38" si="3">C33+C34+C35+C36</f>
        <v>0</v>
      </c>
      <c r="D38" s="620">
        <f t="shared" si="3"/>
        <v>0</v>
      </c>
      <c r="E38" s="620">
        <f t="shared" si="3"/>
        <v>0</v>
      </c>
      <c r="F38" s="620">
        <f t="shared" si="3"/>
        <v>0</v>
      </c>
      <c r="G38" s="913">
        <f t="shared" si="3"/>
        <v>0</v>
      </c>
      <c r="H38" s="486">
        <f t="shared" si="3"/>
        <v>0</v>
      </c>
      <c r="I38" s="184"/>
      <c r="J38" s="184"/>
      <c r="K38" s="184"/>
      <c r="L38" s="184"/>
      <c r="M38" s="184"/>
      <c r="N38" s="184"/>
      <c r="O38" s="184"/>
    </row>
    <row r="39" spans="1:15" x14ac:dyDescent="0.25">
      <c r="A39" s="288"/>
      <c r="B39" s="184"/>
      <c r="C39" s="210"/>
      <c r="D39" s="210"/>
      <c r="E39" s="210"/>
      <c r="F39" s="184"/>
      <c r="G39" s="184"/>
      <c r="H39" s="184"/>
      <c r="I39" s="184"/>
      <c r="J39" s="184"/>
      <c r="K39" s="184"/>
      <c r="L39" s="184"/>
      <c r="M39" s="184"/>
      <c r="N39" s="184"/>
      <c r="O39" s="184"/>
    </row>
    <row r="40" spans="1:15" x14ac:dyDescent="0.25">
      <c r="A40" s="288"/>
      <c r="B40" s="1816" t="s">
        <v>939</v>
      </c>
      <c r="C40" s="1816"/>
      <c r="D40" s="1816"/>
      <c r="E40" s="1816"/>
      <c r="F40" s="1816"/>
      <c r="G40" s="1816"/>
      <c r="H40" s="1816"/>
      <c r="I40" s="184"/>
      <c r="J40" s="184"/>
      <c r="K40" s="184"/>
      <c r="L40" s="184"/>
      <c r="M40" s="184"/>
      <c r="N40" s="184"/>
      <c r="O40" s="184"/>
    </row>
    <row r="41" spans="1:15" ht="15.75" thickBot="1" x14ac:dyDescent="0.3">
      <c r="A41" s="288"/>
      <c r="B41" s="1805"/>
      <c r="C41" s="1805"/>
      <c r="D41" s="1805"/>
      <c r="E41" s="210"/>
      <c r="F41" s="184"/>
      <c r="G41" s="184"/>
      <c r="H41" s="184"/>
      <c r="I41" s="184"/>
      <c r="J41" s="184"/>
      <c r="K41" s="184"/>
      <c r="L41" s="184"/>
      <c r="M41" s="184"/>
      <c r="N41" s="184"/>
      <c r="O41" s="184"/>
    </row>
    <row r="42" spans="1:15" ht="80.25" customHeight="1" thickBot="1" x14ac:dyDescent="0.3">
      <c r="A42" s="918" t="s">
        <v>396</v>
      </c>
      <c r="B42" s="270" t="s">
        <v>268</v>
      </c>
      <c r="C42" s="920" t="s">
        <v>462</v>
      </c>
      <c r="D42" s="282" t="s">
        <v>463</v>
      </c>
      <c r="E42" s="184"/>
      <c r="F42" s="184"/>
      <c r="G42" s="184"/>
      <c r="H42" s="184"/>
      <c r="I42" s="184"/>
      <c r="J42" s="184"/>
      <c r="K42" s="184"/>
      <c r="L42" s="184"/>
      <c r="M42" s="184"/>
      <c r="N42" s="184"/>
      <c r="O42" s="184"/>
    </row>
    <row r="43" spans="1:15" ht="16.5" thickBot="1" x14ac:dyDescent="0.35">
      <c r="A43" s="900" t="s">
        <v>371</v>
      </c>
      <c r="B43" s="915" t="s">
        <v>519</v>
      </c>
      <c r="C43" s="916">
        <f>SUM(C44:C46)</f>
        <v>0</v>
      </c>
      <c r="D43" s="917">
        <f>SUM(D44:D46)</f>
        <v>0</v>
      </c>
      <c r="E43" s="210"/>
      <c r="F43" s="184"/>
      <c r="G43" s="184"/>
      <c r="H43" s="184"/>
      <c r="I43" s="184"/>
      <c r="J43" s="184"/>
      <c r="K43" s="184"/>
      <c r="L43" s="184"/>
      <c r="M43" s="184"/>
      <c r="N43" s="184"/>
      <c r="O43" s="184"/>
    </row>
    <row r="44" spans="1:15" ht="18" customHeight="1" x14ac:dyDescent="0.25">
      <c r="A44" s="919" t="s">
        <v>380</v>
      </c>
      <c r="B44" s="922" t="s">
        <v>421</v>
      </c>
      <c r="C44" s="769"/>
      <c r="D44" s="798"/>
      <c r="E44" s="184"/>
      <c r="F44" s="184"/>
      <c r="G44" s="184"/>
      <c r="H44" s="184"/>
      <c r="I44" s="184"/>
      <c r="J44" s="184"/>
      <c r="K44" s="184"/>
      <c r="L44" s="184"/>
      <c r="M44" s="184"/>
      <c r="N44" s="184"/>
      <c r="O44" s="184"/>
    </row>
    <row r="45" spans="1:15" x14ac:dyDescent="0.25">
      <c r="A45" s="893" t="s">
        <v>384</v>
      </c>
      <c r="B45" s="923" t="s">
        <v>520</v>
      </c>
      <c r="C45" s="765"/>
      <c r="D45" s="794"/>
      <c r="E45" s="184"/>
      <c r="F45" s="184"/>
      <c r="G45" s="184"/>
      <c r="H45" s="184"/>
      <c r="I45" s="184"/>
      <c r="J45" s="184"/>
      <c r="K45" s="184"/>
      <c r="L45" s="184"/>
      <c r="M45" s="184"/>
      <c r="N45" s="184"/>
      <c r="O45" s="184"/>
    </row>
    <row r="46" spans="1:15" ht="15.75" thickBot="1" x14ac:dyDescent="0.3">
      <c r="A46" s="894" t="s">
        <v>385</v>
      </c>
      <c r="B46" s="924" t="s">
        <v>165</v>
      </c>
      <c r="C46" s="921"/>
      <c r="D46" s="795"/>
      <c r="E46" s="184"/>
      <c r="F46" s="184"/>
      <c r="G46" s="184"/>
      <c r="H46" s="184"/>
      <c r="I46" s="184"/>
      <c r="J46" s="184"/>
      <c r="K46" s="184"/>
      <c r="L46" s="184"/>
      <c r="M46" s="184"/>
      <c r="N46" s="184"/>
      <c r="O46" s="184"/>
    </row>
    <row r="47" spans="1:15" x14ac:dyDescent="0.25">
      <c r="A47" s="288"/>
      <c r="B47" s="184"/>
      <c r="C47" s="184"/>
      <c r="D47" s="184"/>
      <c r="E47" s="184"/>
      <c r="F47" s="184"/>
      <c r="G47" s="184"/>
      <c r="H47" s="184"/>
      <c r="I47" s="184"/>
      <c r="J47" s="184"/>
      <c r="K47" s="184"/>
      <c r="L47" s="184"/>
      <c r="M47" s="184"/>
      <c r="N47" s="184"/>
      <c r="O47" s="184"/>
    </row>
    <row r="48" spans="1:15" ht="15.75" thickBot="1" x14ac:dyDescent="0.3">
      <c r="A48" s="288"/>
      <c r="B48" s="184"/>
      <c r="C48" s="184"/>
      <c r="D48" s="184"/>
      <c r="E48" s="184"/>
      <c r="F48" s="184"/>
      <c r="G48" s="184"/>
      <c r="H48" s="184"/>
      <c r="I48" s="184"/>
      <c r="J48" s="184"/>
      <c r="K48" s="184"/>
      <c r="L48" s="184"/>
      <c r="M48" s="184"/>
      <c r="N48" s="184"/>
      <c r="O48" s="184"/>
    </row>
    <row r="49" spans="1:15" ht="61.5" customHeight="1" x14ac:dyDescent="0.25">
      <c r="A49" s="925" t="s">
        <v>396</v>
      </c>
      <c r="B49" s="176" t="s">
        <v>268</v>
      </c>
      <c r="C49" s="926" t="s">
        <v>462</v>
      </c>
      <c r="D49" s="294" t="s">
        <v>895</v>
      </c>
      <c r="E49" s="294" t="s">
        <v>896</v>
      </c>
      <c r="F49" s="294" t="s">
        <v>463</v>
      </c>
      <c r="G49" s="184"/>
      <c r="H49" s="184"/>
      <c r="I49" s="184"/>
      <c r="J49" s="184"/>
      <c r="K49" s="184"/>
      <c r="L49" s="184"/>
      <c r="M49" s="184"/>
      <c r="N49" s="184"/>
      <c r="O49" s="184"/>
    </row>
    <row r="50" spans="1:15" x14ac:dyDescent="0.25">
      <c r="A50" s="893" t="s">
        <v>371</v>
      </c>
      <c r="B50" s="927" t="s">
        <v>897</v>
      </c>
      <c r="C50" s="701">
        <f>SUM(C51:C52)</f>
        <v>0</v>
      </c>
      <c r="D50" s="686">
        <f>SUM(D51:D52)</f>
        <v>0</v>
      </c>
      <c r="E50" s="610">
        <f>SUM(E51:E52)</f>
        <v>0</v>
      </c>
      <c r="F50" s="613">
        <f>SUM(F51:F52)</f>
        <v>0</v>
      </c>
      <c r="G50" s="184"/>
      <c r="H50" s="184"/>
      <c r="I50" s="184"/>
      <c r="J50" s="184"/>
      <c r="K50" s="184"/>
      <c r="L50" s="184"/>
      <c r="M50" s="184"/>
      <c r="N50" s="184"/>
      <c r="O50" s="184"/>
    </row>
    <row r="51" spans="1:15" x14ac:dyDescent="0.25">
      <c r="A51" s="893" t="s">
        <v>380</v>
      </c>
      <c r="B51" s="928" t="s">
        <v>898</v>
      </c>
      <c r="C51" s="612"/>
      <c r="D51" s="610"/>
      <c r="E51" s="610"/>
      <c r="F51" s="611">
        <f>C51+D51-E51</f>
        <v>0</v>
      </c>
      <c r="G51" s="184"/>
      <c r="H51" s="184"/>
      <c r="I51" s="184"/>
      <c r="J51" s="184"/>
      <c r="K51" s="184"/>
      <c r="L51" s="184"/>
      <c r="M51" s="184"/>
      <c r="N51" s="184"/>
      <c r="O51" s="184"/>
    </row>
    <row r="52" spans="1:15" ht="15.75" thickBot="1" x14ac:dyDescent="0.3">
      <c r="A52" s="894" t="s">
        <v>384</v>
      </c>
      <c r="B52" s="929" t="s">
        <v>899</v>
      </c>
      <c r="C52" s="632"/>
      <c r="D52" s="630"/>
      <c r="E52" s="630"/>
      <c r="F52" s="799">
        <f>C52+D52-E52</f>
        <v>0</v>
      </c>
      <c r="G52" s="184"/>
      <c r="H52" s="184"/>
      <c r="I52" s="184"/>
      <c r="J52" s="184"/>
      <c r="K52" s="184"/>
      <c r="L52" s="184"/>
      <c r="M52" s="184"/>
      <c r="N52" s="184"/>
      <c r="O52" s="184"/>
    </row>
    <row r="53" spans="1:15" x14ac:dyDescent="0.25">
      <c r="A53" s="120"/>
      <c r="B53" s="75"/>
      <c r="C53" s="75"/>
      <c r="D53" s="75"/>
      <c r="E53" s="75"/>
      <c r="F53" s="75"/>
      <c r="G53" s="75"/>
      <c r="H53" s="75"/>
    </row>
    <row r="54" spans="1:15" x14ac:dyDescent="0.25">
      <c r="A54" s="120"/>
      <c r="B54" s="75"/>
      <c r="C54" s="75"/>
      <c r="D54" s="75"/>
      <c r="E54" s="75"/>
      <c r="F54" s="75"/>
      <c r="G54" s="75"/>
      <c r="H54" s="75"/>
    </row>
    <row r="55" spans="1:15" x14ac:dyDescent="0.25">
      <c r="A55" s="120"/>
      <c r="B55" s="75"/>
      <c r="C55" s="75"/>
      <c r="D55" s="75"/>
      <c r="E55" s="75"/>
      <c r="F55" s="75"/>
      <c r="G55" s="75"/>
      <c r="H55" s="75"/>
    </row>
    <row r="56" spans="1:15" x14ac:dyDescent="0.25">
      <c r="A56" s="120"/>
      <c r="B56" s="75"/>
      <c r="C56" s="75"/>
      <c r="D56" s="75"/>
      <c r="E56" s="75"/>
      <c r="F56" s="75"/>
      <c r="G56" s="75"/>
      <c r="H56" s="75"/>
    </row>
    <row r="57" spans="1:15" x14ac:dyDescent="0.25">
      <c r="A57" s="120"/>
      <c r="B57" s="75"/>
      <c r="C57" s="75"/>
      <c r="D57" s="75"/>
      <c r="E57" s="75"/>
      <c r="F57" s="75"/>
      <c r="G57" s="75"/>
      <c r="H57" s="75"/>
    </row>
    <row r="58" spans="1:15" x14ac:dyDescent="0.25">
      <c r="A58" s="120"/>
      <c r="B58" s="75"/>
      <c r="C58" s="75"/>
      <c r="D58" s="75"/>
      <c r="E58" s="75"/>
      <c r="F58" s="75"/>
      <c r="G58" s="75"/>
      <c r="H58" s="75"/>
    </row>
    <row r="59" spans="1:15" x14ac:dyDescent="0.25">
      <c r="A59" s="120"/>
      <c r="B59" s="75"/>
      <c r="C59" s="75"/>
      <c r="D59" s="75"/>
      <c r="E59" s="75"/>
      <c r="F59" s="75"/>
      <c r="G59" s="75"/>
      <c r="H59" s="75"/>
    </row>
    <row r="60" spans="1:15" x14ac:dyDescent="0.25">
      <c r="A60" s="120"/>
      <c r="B60" s="75"/>
      <c r="C60" s="75"/>
      <c r="D60" s="75"/>
      <c r="E60" s="75"/>
      <c r="F60" s="75"/>
      <c r="G60" s="75"/>
      <c r="H60" s="75"/>
    </row>
    <row r="61" spans="1:15" x14ac:dyDescent="0.25">
      <c r="A61" s="120"/>
      <c r="B61" s="75"/>
      <c r="C61" s="75"/>
      <c r="D61" s="75"/>
      <c r="E61" s="75"/>
      <c r="F61" s="75"/>
      <c r="G61" s="75"/>
      <c r="H61" s="75"/>
    </row>
    <row r="62" spans="1:15" x14ac:dyDescent="0.25">
      <c r="A62" s="120"/>
      <c r="B62" s="75"/>
      <c r="C62" s="75"/>
      <c r="D62" s="75"/>
      <c r="E62" s="75"/>
      <c r="F62" s="75"/>
      <c r="G62" s="75"/>
      <c r="H62" s="75"/>
    </row>
    <row r="63" spans="1:15" x14ac:dyDescent="0.25">
      <c r="A63" s="120"/>
      <c r="B63" s="75"/>
      <c r="C63" s="75"/>
      <c r="D63" s="75"/>
      <c r="E63" s="75"/>
      <c r="F63" s="75"/>
      <c r="G63" s="75"/>
      <c r="H63" s="75"/>
    </row>
    <row r="64" spans="1:15" x14ac:dyDescent="0.25">
      <c r="A64" s="120"/>
      <c r="B64" s="75"/>
      <c r="C64" s="75"/>
      <c r="D64" s="75"/>
      <c r="E64" s="75"/>
      <c r="F64" s="75"/>
      <c r="G64" s="75"/>
      <c r="H64" s="75"/>
    </row>
    <row r="65" spans="1:8" x14ac:dyDescent="0.25">
      <c r="A65" s="120"/>
      <c r="B65" s="75"/>
      <c r="C65" s="75"/>
      <c r="D65" s="75"/>
      <c r="E65" s="75"/>
      <c r="F65" s="75"/>
      <c r="G65" s="75"/>
      <c r="H65" s="75"/>
    </row>
    <row r="66" spans="1:8" x14ac:dyDescent="0.25">
      <c r="A66" s="120"/>
      <c r="B66" s="75"/>
      <c r="C66" s="75"/>
      <c r="D66" s="75"/>
      <c r="E66" s="75"/>
      <c r="F66" s="75"/>
      <c r="G66" s="75"/>
      <c r="H66" s="75"/>
    </row>
    <row r="67" spans="1:8" x14ac:dyDescent="0.25">
      <c r="A67" s="120"/>
      <c r="B67" s="75"/>
      <c r="C67" s="75"/>
      <c r="D67" s="75"/>
      <c r="E67" s="75"/>
      <c r="F67" s="75"/>
      <c r="G67" s="75"/>
      <c r="H67" s="75"/>
    </row>
    <row r="68" spans="1:8" x14ac:dyDescent="0.25">
      <c r="A68" s="120"/>
      <c r="B68" s="75"/>
      <c r="C68" s="75"/>
      <c r="D68" s="75"/>
      <c r="E68" s="75"/>
      <c r="F68" s="75"/>
      <c r="G68" s="75"/>
      <c r="H68" s="75"/>
    </row>
  </sheetData>
  <mergeCells count="21">
    <mergeCell ref="A1:B1"/>
    <mergeCell ref="A3:B3"/>
    <mergeCell ref="A30:A31"/>
    <mergeCell ref="B30:B31"/>
    <mergeCell ref="C30:H30"/>
    <mergeCell ref="J19:N19"/>
    <mergeCell ref="O19:O20"/>
    <mergeCell ref="B40:H40"/>
    <mergeCell ref="B19:B20"/>
    <mergeCell ref="C19:C20"/>
    <mergeCell ref="D19:D20"/>
    <mergeCell ref="E19:I19"/>
    <mergeCell ref="B41:D41"/>
    <mergeCell ref="F8:H8"/>
    <mergeCell ref="B8:B9"/>
    <mergeCell ref="C8:E8"/>
    <mergeCell ref="A4:B4"/>
    <mergeCell ref="A8:A9"/>
    <mergeCell ref="A5:C5"/>
    <mergeCell ref="A6:C6"/>
    <mergeCell ref="A19:A2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79"/>
  <sheetViews>
    <sheetView zoomScaleNormal="100" workbookViewId="0">
      <selection activeCell="O44" sqref="O44"/>
    </sheetView>
  </sheetViews>
  <sheetFormatPr defaultColWidth="6.28515625" defaultRowHeight="12.75" x14ac:dyDescent="0.25"/>
  <cols>
    <col min="1" max="1" width="8.7109375" style="42" customWidth="1"/>
    <col min="2" max="2" width="68.7109375" style="26" customWidth="1"/>
    <col min="3" max="17" width="16.7109375" style="26" customWidth="1"/>
    <col min="18" max="19" width="15.7109375" style="26" customWidth="1"/>
    <col min="20" max="20" width="9.140625" style="26" customWidth="1"/>
    <col min="21" max="21" width="6.28515625" style="26" customWidth="1"/>
    <col min="22" max="247" width="10.28515625" style="26" customWidth="1"/>
    <col min="248" max="248" width="4.85546875" style="26" customWidth="1"/>
    <col min="249" max="249" width="53.7109375" style="26" customWidth="1"/>
    <col min="250" max="16384" width="6.28515625" style="26"/>
  </cols>
  <sheetData>
    <row r="1" spans="1:24" ht="57.75" customHeight="1" x14ac:dyDescent="0.3">
      <c r="A1" s="1836" t="s">
        <v>346</v>
      </c>
      <c r="B1" s="1836"/>
      <c r="C1" s="76"/>
      <c r="D1" s="146"/>
      <c r="E1" s="1835"/>
      <c r="F1" s="1835"/>
      <c r="G1" s="1835"/>
      <c r="H1" s="147"/>
      <c r="I1" s="27"/>
      <c r="J1" s="27"/>
      <c r="K1" s="27"/>
      <c r="L1" s="27"/>
      <c r="M1" s="27"/>
      <c r="N1" s="27"/>
      <c r="P1" s="28"/>
      <c r="Q1" s="28"/>
      <c r="R1" s="28"/>
      <c r="S1" s="28"/>
      <c r="T1" s="28"/>
      <c r="U1" s="28"/>
      <c r="V1" s="1825"/>
      <c r="W1" s="1825"/>
      <c r="X1" s="28"/>
    </row>
    <row r="2" spans="1:24" ht="18" customHeight="1" x14ac:dyDescent="0.25">
      <c r="A2" s="148"/>
      <c r="B2" s="149" t="s">
        <v>347</v>
      </c>
      <c r="C2" s="150"/>
      <c r="D2" s="150"/>
      <c r="E2" s="150"/>
      <c r="F2" s="150"/>
      <c r="G2" s="150"/>
      <c r="H2" s="150"/>
      <c r="I2" s="29"/>
      <c r="J2" s="29"/>
      <c r="K2" s="29"/>
      <c r="L2" s="29"/>
      <c r="M2" s="29"/>
      <c r="N2" s="29"/>
      <c r="O2" s="29"/>
      <c r="P2" s="29"/>
      <c r="Q2" s="29"/>
      <c r="R2" s="29"/>
      <c r="S2" s="29"/>
      <c r="T2" s="29"/>
      <c r="U2" s="29"/>
    </row>
    <row r="3" spans="1:24" ht="24" customHeight="1" x14ac:dyDescent="0.25">
      <c r="A3" s="1826" t="s">
        <v>731</v>
      </c>
      <c r="B3" s="1826"/>
      <c r="C3" s="1826"/>
      <c r="D3" s="1826"/>
      <c r="E3" s="1826"/>
      <c r="F3" s="1826"/>
      <c r="G3" s="1826"/>
      <c r="H3" s="1826"/>
      <c r="I3" s="21"/>
      <c r="J3" s="21"/>
      <c r="K3" s="21"/>
      <c r="L3" s="27"/>
      <c r="M3" s="27"/>
      <c r="N3" s="27"/>
      <c r="O3" s="27"/>
      <c r="P3" s="30"/>
      <c r="Q3" s="30"/>
      <c r="R3" s="30"/>
      <c r="S3" s="30"/>
      <c r="T3" s="30"/>
    </row>
    <row r="4" spans="1:24" ht="13.5" customHeight="1" x14ac:dyDescent="0.25">
      <c r="A4" s="1826" t="s">
        <v>732</v>
      </c>
      <c r="B4" s="1826"/>
      <c r="C4" s="1826"/>
      <c r="D4" s="1826"/>
      <c r="E4" s="1826"/>
      <c r="F4" s="1826"/>
      <c r="G4" s="1826"/>
      <c r="H4" s="1826"/>
      <c r="I4" s="27"/>
      <c r="J4" s="27"/>
      <c r="K4" s="27"/>
      <c r="L4" s="27"/>
      <c r="M4" s="27"/>
      <c r="N4" s="27"/>
      <c r="O4" s="27"/>
      <c r="P4" s="27"/>
      <c r="Q4" s="27"/>
      <c r="R4" s="30"/>
      <c r="S4" s="30"/>
      <c r="T4" s="30"/>
    </row>
    <row r="5" spans="1:24" ht="27" customHeight="1" x14ac:dyDescent="0.25">
      <c r="A5" s="1827" t="s">
        <v>733</v>
      </c>
      <c r="B5" s="1827"/>
      <c r="C5" s="1827"/>
      <c r="D5" s="1827"/>
      <c r="E5" s="1827"/>
      <c r="F5" s="1827"/>
      <c r="G5" s="1827"/>
      <c r="H5" s="1827"/>
      <c r="I5" s="1827"/>
      <c r="J5" s="30"/>
      <c r="K5" s="30"/>
      <c r="L5" s="30"/>
      <c r="M5" s="30"/>
      <c r="N5" s="27"/>
      <c r="O5" s="27"/>
      <c r="P5" s="27"/>
      <c r="Q5" s="27"/>
      <c r="R5" s="27"/>
      <c r="S5" s="27"/>
      <c r="T5" s="27"/>
    </row>
    <row r="6" spans="1:24" x14ac:dyDescent="0.25">
      <c r="A6" s="32"/>
      <c r="B6" s="31"/>
      <c r="C6" s="31"/>
      <c r="D6" s="31"/>
      <c r="E6" s="31"/>
      <c r="F6" s="31"/>
      <c r="G6" s="27"/>
      <c r="H6" s="30"/>
      <c r="I6" s="30"/>
      <c r="J6" s="30"/>
      <c r="K6" s="30"/>
      <c r="L6" s="30"/>
      <c r="M6" s="30"/>
      <c r="N6" s="27"/>
      <c r="O6" s="27"/>
      <c r="P6" s="33"/>
      <c r="Q6" s="33"/>
      <c r="R6" s="33"/>
      <c r="S6" s="33"/>
      <c r="T6" s="27"/>
    </row>
    <row r="7" spans="1:24" ht="13.5" thickBot="1" x14ac:dyDescent="0.3">
      <c r="B7" s="32"/>
      <c r="C7" s="31"/>
      <c r="D7" s="31"/>
      <c r="E7" s="31"/>
      <c r="F7" s="31"/>
      <c r="G7" s="31"/>
      <c r="H7" s="27"/>
      <c r="I7" s="30"/>
      <c r="J7" s="30"/>
      <c r="K7" s="30"/>
      <c r="L7" s="30"/>
      <c r="M7" s="30"/>
      <c r="N7" s="30"/>
      <c r="O7" s="27"/>
      <c r="P7" s="27"/>
      <c r="Q7" s="33"/>
      <c r="R7" s="33"/>
      <c r="S7" s="33"/>
      <c r="T7" s="33"/>
      <c r="U7" s="27"/>
    </row>
    <row r="8" spans="1:24" ht="32.25" customHeight="1" thickBot="1" x14ac:dyDescent="0.3">
      <c r="A8" s="1843" t="s">
        <v>268</v>
      </c>
      <c r="B8" s="1844"/>
      <c r="C8" s="1839" t="s">
        <v>454</v>
      </c>
      <c r="D8" s="1837"/>
      <c r="E8" s="1837"/>
      <c r="F8" s="1838"/>
      <c r="G8" s="1837" t="s">
        <v>476</v>
      </c>
      <c r="H8" s="1837"/>
      <c r="I8" s="1837"/>
      <c r="J8" s="1838"/>
      <c r="K8" s="30"/>
      <c r="L8" s="30"/>
      <c r="M8" s="30"/>
      <c r="N8" s="30"/>
      <c r="O8" s="27"/>
      <c r="P8" s="27"/>
      <c r="Q8" s="33"/>
      <c r="R8" s="33"/>
      <c r="S8" s="33"/>
      <c r="T8" s="33"/>
      <c r="U8" s="27"/>
    </row>
    <row r="9" spans="1:24" ht="34.5" customHeight="1" thickBot="1" x14ac:dyDescent="0.3">
      <c r="A9" s="1845"/>
      <c r="B9" s="1846"/>
      <c r="C9" s="225" t="s">
        <v>734</v>
      </c>
      <c r="D9" s="226" t="s">
        <v>152</v>
      </c>
      <c r="E9" s="226" t="s">
        <v>238</v>
      </c>
      <c r="F9" s="227" t="s">
        <v>138</v>
      </c>
      <c r="G9" s="930" t="s">
        <v>735</v>
      </c>
      <c r="H9" s="226" t="s">
        <v>152</v>
      </c>
      <c r="I9" s="226" t="s">
        <v>238</v>
      </c>
      <c r="J9" s="227" t="s">
        <v>138</v>
      </c>
      <c r="K9" s="30"/>
      <c r="L9" s="30"/>
      <c r="M9" s="30"/>
      <c r="N9" s="30"/>
      <c r="O9" s="27"/>
      <c r="P9" s="27"/>
      <c r="Q9" s="33"/>
      <c r="R9" s="33"/>
      <c r="S9" s="33"/>
      <c r="T9" s="33"/>
      <c r="U9" s="27"/>
    </row>
    <row r="10" spans="1:24" ht="15.75" thickBot="1" x14ac:dyDescent="0.3">
      <c r="A10" s="936" t="s">
        <v>371</v>
      </c>
      <c r="B10" s="937" t="s">
        <v>166</v>
      </c>
      <c r="C10" s="541">
        <f>C11+C12+C13+C14+C15</f>
        <v>51333000.469999999</v>
      </c>
      <c r="D10" s="542">
        <f t="shared" ref="D10:J10" si="0">D11+D12+D13+D14+D15</f>
        <v>1802056.76</v>
      </c>
      <c r="E10" s="542">
        <f t="shared" si="0"/>
        <v>0</v>
      </c>
      <c r="F10" s="543">
        <f t="shared" si="0"/>
        <v>49530943.710000001</v>
      </c>
      <c r="G10" s="945">
        <f t="shared" si="0"/>
        <v>41695901.130000003</v>
      </c>
      <c r="H10" s="542">
        <f t="shared" si="0"/>
        <v>324632.23</v>
      </c>
      <c r="I10" s="542">
        <f t="shared" si="0"/>
        <v>0</v>
      </c>
      <c r="J10" s="543">
        <f t="shared" si="0"/>
        <v>41371268.899999999</v>
      </c>
      <c r="K10" s="30"/>
      <c r="L10" s="30"/>
      <c r="M10" s="30"/>
      <c r="N10" s="30"/>
      <c r="O10" s="27"/>
      <c r="P10" s="27"/>
      <c r="Q10" s="33"/>
      <c r="R10" s="33"/>
      <c r="S10" s="33"/>
      <c r="T10" s="33"/>
      <c r="U10" s="27"/>
    </row>
    <row r="11" spans="1:24" ht="15" x14ac:dyDescent="0.25">
      <c r="A11" s="934" t="s">
        <v>380</v>
      </c>
      <c r="B11" s="935" t="s">
        <v>167</v>
      </c>
      <c r="C11" s="946">
        <v>2491.31</v>
      </c>
      <c r="D11" s="947">
        <v>34.880000000000003</v>
      </c>
      <c r="E11" s="947">
        <v>0</v>
      </c>
      <c r="F11" s="948">
        <f t="shared" ref="F11:F17" si="1">C11-D11-E11</f>
        <v>2456.4299999999998</v>
      </c>
      <c r="G11" s="949">
        <f>D30</f>
        <v>2491.31</v>
      </c>
      <c r="H11" s="947">
        <f>D51</f>
        <v>17.440000000000001</v>
      </c>
      <c r="I11" s="947">
        <f>K51</f>
        <v>0</v>
      </c>
      <c r="J11" s="948">
        <f t="shared" ref="J11:J22" si="2">G11-H11-I11</f>
        <v>2473.87</v>
      </c>
      <c r="K11" s="30"/>
      <c r="L11" s="30"/>
      <c r="M11" s="30"/>
      <c r="N11" s="30"/>
      <c r="O11" s="27"/>
      <c r="P11" s="27"/>
      <c r="Q11" s="33"/>
      <c r="R11" s="33"/>
      <c r="S11" s="33"/>
      <c r="T11" s="33"/>
      <c r="U11" s="27"/>
    </row>
    <row r="12" spans="1:24" ht="15" x14ac:dyDescent="0.25">
      <c r="A12" s="224" t="s">
        <v>384</v>
      </c>
      <c r="B12" s="931" t="s">
        <v>168</v>
      </c>
      <c r="C12" s="837">
        <v>7201403.6699999999</v>
      </c>
      <c r="D12" s="818">
        <v>304034.92</v>
      </c>
      <c r="E12" s="818">
        <v>0</v>
      </c>
      <c r="F12" s="950">
        <f t="shared" si="1"/>
        <v>6897368.75</v>
      </c>
      <c r="G12" s="949">
        <f>D31</f>
        <v>5748021.3600000003</v>
      </c>
      <c r="H12" s="947">
        <f>D52</f>
        <v>197277.79</v>
      </c>
      <c r="I12" s="947">
        <f>K52</f>
        <v>0</v>
      </c>
      <c r="J12" s="950">
        <f t="shared" si="2"/>
        <v>5550743.5700000003</v>
      </c>
      <c r="K12" s="30"/>
      <c r="L12" s="30"/>
      <c r="M12" s="30"/>
      <c r="N12" s="419"/>
      <c r="O12" s="27"/>
      <c r="P12" s="27"/>
      <c r="Q12" s="33"/>
      <c r="R12" s="33"/>
      <c r="S12" s="33"/>
      <c r="T12" s="33"/>
      <c r="U12" s="27"/>
    </row>
    <row r="13" spans="1:24" ht="15" x14ac:dyDescent="0.25">
      <c r="A13" s="224" t="s">
        <v>385</v>
      </c>
      <c r="B13" s="931" t="s">
        <v>169</v>
      </c>
      <c r="C13" s="837">
        <v>42302805.490000002</v>
      </c>
      <c r="D13" s="818">
        <v>1497986.96</v>
      </c>
      <c r="E13" s="818">
        <v>0</v>
      </c>
      <c r="F13" s="950">
        <f t="shared" si="1"/>
        <v>40804818.530000001</v>
      </c>
      <c r="G13" s="949">
        <f>D32</f>
        <v>34119088.460000001</v>
      </c>
      <c r="H13" s="947">
        <f>D53</f>
        <v>127337</v>
      </c>
      <c r="I13" s="947">
        <f>K53</f>
        <v>0</v>
      </c>
      <c r="J13" s="950">
        <f t="shared" si="2"/>
        <v>33991751.460000001</v>
      </c>
      <c r="K13" s="30"/>
      <c r="L13" s="30"/>
      <c r="M13" s="30"/>
      <c r="N13" s="30"/>
      <c r="O13" s="27"/>
      <c r="P13" s="27"/>
      <c r="Q13" s="33"/>
      <c r="R13" s="33"/>
      <c r="S13" s="33"/>
      <c r="T13" s="33"/>
      <c r="U13" s="27"/>
    </row>
    <row r="14" spans="1:24" ht="15" x14ac:dyDescent="0.25">
      <c r="A14" s="224" t="s">
        <v>386</v>
      </c>
      <c r="B14" s="931" t="s">
        <v>170</v>
      </c>
      <c r="C14" s="837">
        <v>0</v>
      </c>
      <c r="D14" s="818">
        <v>0</v>
      </c>
      <c r="E14" s="818">
        <v>0</v>
      </c>
      <c r="F14" s="950">
        <f t="shared" si="1"/>
        <v>0</v>
      </c>
      <c r="G14" s="949">
        <f>D33</f>
        <v>0</v>
      </c>
      <c r="H14" s="947">
        <f>D54</f>
        <v>0</v>
      </c>
      <c r="I14" s="947">
        <f>K54</f>
        <v>0</v>
      </c>
      <c r="J14" s="950">
        <f t="shared" si="2"/>
        <v>0</v>
      </c>
      <c r="K14" s="30"/>
      <c r="L14" s="30"/>
      <c r="M14" s="30"/>
      <c r="N14" s="30"/>
      <c r="O14" s="27"/>
      <c r="P14" s="27"/>
      <c r="Q14" s="33"/>
      <c r="R14" s="33"/>
      <c r="S14" s="33"/>
      <c r="T14" s="33"/>
      <c r="U14" s="27"/>
    </row>
    <row r="15" spans="1:24" ht="15.75" thickBot="1" x14ac:dyDescent="0.3">
      <c r="A15" s="938" t="s">
        <v>387</v>
      </c>
      <c r="B15" s="939" t="s">
        <v>171</v>
      </c>
      <c r="C15" s="951">
        <v>1826300</v>
      </c>
      <c r="D15" s="965"/>
      <c r="E15" s="952">
        <v>0</v>
      </c>
      <c r="F15" s="953">
        <f t="shared" si="1"/>
        <v>1826300</v>
      </c>
      <c r="G15" s="949">
        <f>D34</f>
        <v>1826300</v>
      </c>
      <c r="H15" s="965"/>
      <c r="I15" s="947">
        <f>K55</f>
        <v>0</v>
      </c>
      <c r="J15" s="953">
        <f t="shared" si="2"/>
        <v>1826300</v>
      </c>
      <c r="K15" s="30"/>
      <c r="L15" s="30"/>
      <c r="M15" s="30"/>
      <c r="N15" s="30"/>
      <c r="O15" s="27"/>
      <c r="P15" s="27"/>
      <c r="Q15" s="33"/>
      <c r="R15" s="33"/>
      <c r="S15" s="33"/>
      <c r="T15" s="33"/>
      <c r="U15" s="27"/>
    </row>
    <row r="16" spans="1:24" ht="15.75" thickBot="1" x14ac:dyDescent="0.3">
      <c r="A16" s="936" t="s">
        <v>388</v>
      </c>
      <c r="B16" s="940" t="s">
        <v>736</v>
      </c>
      <c r="C16" s="541">
        <f>C17+C18+C21</f>
        <v>1542391.44</v>
      </c>
      <c r="D16" s="542">
        <f t="shared" ref="D16:J16" si="3">D17+D18+D21</f>
        <v>399827.80000000005</v>
      </c>
      <c r="E16" s="542">
        <f t="shared" si="3"/>
        <v>0</v>
      </c>
      <c r="F16" s="543">
        <f t="shared" si="3"/>
        <v>1142563.6399999999</v>
      </c>
      <c r="G16" s="945">
        <f t="shared" si="3"/>
        <v>1402425.17</v>
      </c>
      <c r="H16" s="542">
        <f t="shared" si="3"/>
        <v>144741.39000000001</v>
      </c>
      <c r="I16" s="542">
        <f t="shared" si="3"/>
        <v>0</v>
      </c>
      <c r="J16" s="543">
        <f t="shared" si="3"/>
        <v>1257683.78</v>
      </c>
      <c r="K16" s="30"/>
      <c r="L16" s="30"/>
      <c r="M16" s="30"/>
      <c r="N16" s="30"/>
      <c r="O16" s="27"/>
      <c r="P16" s="27"/>
      <c r="Q16" s="33"/>
      <c r="R16" s="33"/>
      <c r="S16" s="33"/>
      <c r="T16" s="33"/>
      <c r="U16" s="27"/>
    </row>
    <row r="17" spans="1:25" ht="15.75" thickBot="1" x14ac:dyDescent="0.3">
      <c r="A17" s="941" t="s">
        <v>389</v>
      </c>
      <c r="B17" s="942" t="s">
        <v>172</v>
      </c>
      <c r="C17" s="955">
        <v>351542.82</v>
      </c>
      <c r="D17" s="956">
        <v>75487.47</v>
      </c>
      <c r="E17" s="956">
        <v>0</v>
      </c>
      <c r="F17" s="957">
        <f t="shared" si="1"/>
        <v>276055.34999999998</v>
      </c>
      <c r="G17" s="958">
        <f>D36</f>
        <v>286422.82</v>
      </c>
      <c r="H17" s="956">
        <f>D57</f>
        <v>37656.01</v>
      </c>
      <c r="I17" s="956">
        <f>K57</f>
        <v>0</v>
      </c>
      <c r="J17" s="957">
        <f t="shared" si="2"/>
        <v>248766.81</v>
      </c>
      <c r="K17" s="30"/>
      <c r="L17" s="30"/>
      <c r="M17" s="30"/>
      <c r="N17" s="30"/>
      <c r="O17" s="27"/>
      <c r="P17" s="27"/>
      <c r="Q17" s="33"/>
      <c r="R17" s="33"/>
      <c r="S17" s="33"/>
      <c r="T17" s="33"/>
      <c r="U17" s="27"/>
    </row>
    <row r="18" spans="1:25" ht="15.75" thickBot="1" x14ac:dyDescent="0.3">
      <c r="A18" s="936" t="s">
        <v>390</v>
      </c>
      <c r="B18" s="980" t="s">
        <v>173</v>
      </c>
      <c r="C18" s="959">
        <f>C20+C19</f>
        <v>1190848.6199999999</v>
      </c>
      <c r="D18" s="960">
        <f t="shared" ref="D18:J18" si="4">D20+D19</f>
        <v>324340.33</v>
      </c>
      <c r="E18" s="960">
        <f t="shared" si="4"/>
        <v>0</v>
      </c>
      <c r="F18" s="883">
        <f t="shared" si="4"/>
        <v>866508.28999999992</v>
      </c>
      <c r="G18" s="961">
        <f t="shared" si="4"/>
        <v>1116002.3499999999</v>
      </c>
      <c r="H18" s="960">
        <f t="shared" si="4"/>
        <v>107085.38</v>
      </c>
      <c r="I18" s="960">
        <f t="shared" si="4"/>
        <v>0</v>
      </c>
      <c r="J18" s="883">
        <f t="shared" si="4"/>
        <v>1008916.97</v>
      </c>
      <c r="K18" s="30"/>
      <c r="L18" s="30"/>
      <c r="M18" s="30"/>
      <c r="N18" s="30"/>
      <c r="O18" s="27"/>
      <c r="P18" s="27"/>
      <c r="Q18" s="33"/>
      <c r="R18" s="33"/>
      <c r="S18" s="33"/>
      <c r="T18" s="33"/>
      <c r="U18" s="27"/>
    </row>
    <row r="19" spans="1:25" ht="27.75" customHeight="1" x14ac:dyDescent="0.25">
      <c r="A19" s="934" t="s">
        <v>391</v>
      </c>
      <c r="B19" s="943" t="s">
        <v>292</v>
      </c>
      <c r="C19" s="946">
        <v>237718.04</v>
      </c>
      <c r="D19" s="947">
        <v>43751.15</v>
      </c>
      <c r="E19" s="947">
        <v>0</v>
      </c>
      <c r="F19" s="962">
        <f>SUM(C19-D19-E19)</f>
        <v>193966.89</v>
      </c>
      <c r="G19" s="949">
        <f>D38</f>
        <v>187413.77</v>
      </c>
      <c r="H19" s="947">
        <f>D59</f>
        <v>18465.599999999999</v>
      </c>
      <c r="I19" s="947">
        <f>K59</f>
        <v>0</v>
      </c>
      <c r="J19" s="948">
        <f t="shared" si="2"/>
        <v>168948.16999999998</v>
      </c>
      <c r="K19" s="30"/>
      <c r="L19" s="30"/>
      <c r="M19" s="30"/>
      <c r="N19" s="30"/>
      <c r="O19" s="27"/>
      <c r="P19" s="27"/>
      <c r="Q19" s="33"/>
      <c r="R19" s="33"/>
      <c r="S19" s="33"/>
      <c r="T19" s="33"/>
      <c r="U19" s="27"/>
    </row>
    <row r="20" spans="1:25" ht="15" x14ac:dyDescent="0.25">
      <c r="A20" s="224" t="s">
        <v>392</v>
      </c>
      <c r="B20" s="933" t="s">
        <v>293</v>
      </c>
      <c r="C20" s="837">
        <v>953130.58</v>
      </c>
      <c r="D20" s="818">
        <v>280589.18</v>
      </c>
      <c r="E20" s="818">
        <v>0</v>
      </c>
      <c r="F20" s="962">
        <f>SUM(C20-D20-E20)</f>
        <v>672541.39999999991</v>
      </c>
      <c r="G20" s="825">
        <f>D39</f>
        <v>928588.58</v>
      </c>
      <c r="H20" s="947">
        <f>D60</f>
        <v>88619.78</v>
      </c>
      <c r="I20" s="947">
        <f>K60</f>
        <v>0</v>
      </c>
      <c r="J20" s="950">
        <f t="shared" si="2"/>
        <v>839968.79999999993</v>
      </c>
      <c r="K20" s="30"/>
      <c r="L20" s="30"/>
      <c r="M20" s="30"/>
      <c r="N20" s="30"/>
      <c r="O20" s="27"/>
      <c r="P20" s="27"/>
      <c r="Q20" s="33"/>
      <c r="R20" s="33"/>
      <c r="S20" s="33"/>
      <c r="T20" s="33"/>
      <c r="U20" s="27"/>
    </row>
    <row r="21" spans="1:25" ht="15" x14ac:dyDescent="0.25">
      <c r="A21" s="224" t="s">
        <v>393</v>
      </c>
      <c r="B21" s="931" t="s">
        <v>294</v>
      </c>
      <c r="C21" s="534"/>
      <c r="D21" s="964"/>
      <c r="E21" s="964"/>
      <c r="F21" s="962">
        <f>SUM(C21-D21-E21)</f>
        <v>0</v>
      </c>
      <c r="G21" s="963"/>
      <c r="H21" s="947"/>
      <c r="I21" s="964"/>
      <c r="J21" s="950">
        <f t="shared" si="2"/>
        <v>0</v>
      </c>
      <c r="K21" s="30"/>
      <c r="L21" s="30"/>
      <c r="M21" s="30"/>
      <c r="N21" s="30"/>
      <c r="O21" s="27"/>
      <c r="P21" s="27"/>
      <c r="Q21" s="33"/>
      <c r="R21" s="33"/>
      <c r="S21" s="33"/>
      <c r="T21" s="33"/>
      <c r="U21" s="27"/>
    </row>
    <row r="22" spans="1:25" ht="15.75" thickBot="1" x14ac:dyDescent="0.3">
      <c r="A22" s="938" t="s">
        <v>394</v>
      </c>
      <c r="B22" s="944" t="s">
        <v>295</v>
      </c>
      <c r="C22" s="951">
        <v>0</v>
      </c>
      <c r="D22" s="952">
        <v>0</v>
      </c>
      <c r="E22" s="818">
        <v>0</v>
      </c>
      <c r="F22" s="962">
        <f>SUM(C22-D22-E22)</f>
        <v>0</v>
      </c>
      <c r="G22" s="954">
        <f>D41</f>
        <v>0</v>
      </c>
      <c r="H22" s="947">
        <f>D62</f>
        <v>0</v>
      </c>
      <c r="I22" s="965">
        <f>K62</f>
        <v>0</v>
      </c>
      <c r="J22" s="953">
        <f t="shared" si="2"/>
        <v>0</v>
      </c>
      <c r="K22" s="30"/>
      <c r="L22" s="30"/>
      <c r="M22" s="30"/>
      <c r="N22" s="30"/>
      <c r="O22" s="27"/>
      <c r="P22" s="27"/>
      <c r="Q22" s="33"/>
      <c r="R22" s="33"/>
      <c r="S22" s="33"/>
      <c r="T22" s="33"/>
      <c r="U22" s="27"/>
    </row>
    <row r="23" spans="1:25" ht="15.75" thickBot="1" x14ac:dyDescent="0.3">
      <c r="A23" s="936" t="s">
        <v>395</v>
      </c>
      <c r="B23" s="937" t="s">
        <v>73</v>
      </c>
      <c r="C23" s="541">
        <f>C10+C16+C22</f>
        <v>52875391.909999996</v>
      </c>
      <c r="D23" s="542">
        <f t="shared" ref="D23:J23" si="5">D10+D16+D22</f>
        <v>2201884.56</v>
      </c>
      <c r="E23" s="542">
        <f t="shared" si="5"/>
        <v>0</v>
      </c>
      <c r="F23" s="543">
        <f t="shared" si="5"/>
        <v>50673507.350000001</v>
      </c>
      <c r="G23" s="945">
        <f t="shared" si="5"/>
        <v>43098326.300000004</v>
      </c>
      <c r="H23" s="542">
        <f t="shared" si="5"/>
        <v>469373.62</v>
      </c>
      <c r="I23" s="542">
        <f t="shared" si="5"/>
        <v>0</v>
      </c>
      <c r="J23" s="543">
        <f t="shared" si="5"/>
        <v>42628952.68</v>
      </c>
      <c r="K23" s="30"/>
      <c r="L23" s="30"/>
      <c r="M23" s="30"/>
      <c r="N23" s="30"/>
      <c r="O23" s="27"/>
      <c r="P23" s="27"/>
      <c r="Q23" s="33"/>
      <c r="R23" s="33"/>
      <c r="S23" s="33"/>
      <c r="T23" s="33"/>
      <c r="U23" s="27"/>
    </row>
    <row r="24" spans="1:25" x14ac:dyDescent="0.25">
      <c r="A24" s="123"/>
      <c r="B24" s="125"/>
      <c r="C24" s="151"/>
      <c r="D24" s="151"/>
      <c r="E24" s="151"/>
      <c r="F24" s="151"/>
      <c r="G24" s="151"/>
      <c r="H24" s="151"/>
      <c r="I24" s="151"/>
      <c r="J24" s="151"/>
      <c r="K24" s="30"/>
      <c r="L24" s="30"/>
      <c r="M24" s="30"/>
      <c r="N24" s="30"/>
      <c r="O24" s="27"/>
      <c r="P24" s="27"/>
      <c r="Q24" s="33"/>
      <c r="R24" s="33"/>
      <c r="S24" s="33"/>
      <c r="T24" s="33"/>
      <c r="U24" s="27"/>
    </row>
    <row r="25" spans="1:25" x14ac:dyDescent="0.25">
      <c r="A25" s="123"/>
      <c r="B25" s="125"/>
      <c r="C25" s="151"/>
      <c r="D25" s="151"/>
      <c r="E25" s="151"/>
      <c r="F25" s="151"/>
      <c r="G25" s="151"/>
      <c r="H25" s="151"/>
      <c r="I25" s="151"/>
      <c r="J25" s="151"/>
      <c r="K25" s="30"/>
      <c r="L25" s="30"/>
      <c r="M25" s="30"/>
      <c r="N25" s="30"/>
      <c r="O25" s="27"/>
      <c r="P25" s="27"/>
      <c r="Q25" s="33"/>
      <c r="R25" s="33"/>
      <c r="S25" s="33"/>
      <c r="T25" s="33"/>
      <c r="U25" s="27"/>
    </row>
    <row r="26" spans="1:25" ht="22.5" customHeight="1" thickBot="1" x14ac:dyDescent="0.3">
      <c r="B26" s="32"/>
      <c r="C26" s="27"/>
      <c r="D26" s="27"/>
      <c r="E26" s="27"/>
      <c r="F26" s="27"/>
      <c r="G26" s="27"/>
      <c r="H26" s="27"/>
      <c r="I26" s="27"/>
      <c r="J26" s="27"/>
      <c r="K26" s="27"/>
      <c r="L26" s="27"/>
      <c r="M26" s="27"/>
      <c r="N26" s="27"/>
      <c r="O26" s="27"/>
      <c r="P26" s="27"/>
      <c r="Q26" s="27"/>
      <c r="R26" s="27"/>
      <c r="S26" s="27"/>
      <c r="T26" s="27"/>
      <c r="U26" s="27"/>
    </row>
    <row r="27" spans="1:25" ht="27.75" customHeight="1" thickBot="1" x14ac:dyDescent="0.3">
      <c r="A27" s="1828" t="s">
        <v>396</v>
      </c>
      <c r="B27" s="1847" t="s">
        <v>940</v>
      </c>
      <c r="C27" s="1849" t="s">
        <v>453</v>
      </c>
      <c r="D27" s="1840" t="s">
        <v>709</v>
      </c>
      <c r="E27" s="1842" t="s">
        <v>287</v>
      </c>
      <c r="F27" s="1830"/>
      <c r="G27" s="1830"/>
      <c r="H27" s="1830"/>
      <c r="I27" s="1830"/>
      <c r="J27" s="1830"/>
      <c r="K27" s="1830"/>
      <c r="L27" s="1830"/>
      <c r="M27" s="1830" t="s">
        <v>288</v>
      </c>
      <c r="N27" s="1830"/>
      <c r="O27" s="1830"/>
      <c r="P27" s="1830"/>
      <c r="Q27" s="1830"/>
      <c r="R27" s="1831"/>
      <c r="S27" s="1832" t="s">
        <v>454</v>
      </c>
      <c r="T27" s="117"/>
      <c r="U27" s="117"/>
      <c r="V27" s="117"/>
      <c r="W27" s="154"/>
    </row>
    <row r="28" spans="1:25" ht="98.25" customHeight="1" thickBot="1" x14ac:dyDescent="0.3">
      <c r="A28" s="1829"/>
      <c r="B28" s="1848"/>
      <c r="C28" s="1850"/>
      <c r="D28" s="1841"/>
      <c r="E28" s="228" t="s">
        <v>464</v>
      </c>
      <c r="F28" s="229" t="s">
        <v>465</v>
      </c>
      <c r="G28" s="229" t="s">
        <v>466</v>
      </c>
      <c r="H28" s="229" t="s">
        <v>157</v>
      </c>
      <c r="I28" s="230" t="s">
        <v>737</v>
      </c>
      <c r="J28" s="229" t="s">
        <v>243</v>
      </c>
      <c r="K28" s="229" t="s">
        <v>926</v>
      </c>
      <c r="L28" s="229" t="s">
        <v>927</v>
      </c>
      <c r="M28" s="229" t="s">
        <v>158</v>
      </c>
      <c r="N28" s="229" t="s">
        <v>157</v>
      </c>
      <c r="O28" s="230" t="s">
        <v>738</v>
      </c>
      <c r="P28" s="229" t="s">
        <v>290</v>
      </c>
      <c r="Q28" s="229" t="s">
        <v>941</v>
      </c>
      <c r="R28" s="231" t="s">
        <v>928</v>
      </c>
      <c r="S28" s="1833"/>
      <c r="T28" s="117"/>
      <c r="U28" s="117"/>
      <c r="V28" s="117"/>
      <c r="W28" s="154"/>
      <c r="X28" s="34"/>
      <c r="Y28" s="34"/>
    </row>
    <row r="29" spans="1:25" ht="30.75" customHeight="1" thickBot="1" x14ac:dyDescent="0.3">
      <c r="A29" s="971" t="s">
        <v>371</v>
      </c>
      <c r="B29" s="972" t="s">
        <v>166</v>
      </c>
      <c r="C29" s="622">
        <f t="shared" ref="C29:S29" si="6">SUM(C30+C31+C32+C33+C34)</f>
        <v>41695901.130000003</v>
      </c>
      <c r="D29" s="620">
        <f t="shared" si="6"/>
        <v>41695901.130000003</v>
      </c>
      <c r="E29" s="620">
        <f t="shared" si="6"/>
        <v>2748.68</v>
      </c>
      <c r="F29" s="620">
        <f t="shared" si="6"/>
        <v>6653695.3399999999</v>
      </c>
      <c r="G29" s="620">
        <f t="shared" si="6"/>
        <v>0</v>
      </c>
      <c r="H29" s="620">
        <f t="shared" si="6"/>
        <v>710735.71</v>
      </c>
      <c r="I29" s="620">
        <f t="shared" si="6"/>
        <v>0</v>
      </c>
      <c r="J29" s="620">
        <f t="shared" si="6"/>
        <v>0</v>
      </c>
      <c r="K29" s="620">
        <f t="shared" si="6"/>
        <v>0</v>
      </c>
      <c r="L29" s="620">
        <f t="shared" si="6"/>
        <v>2269919.61</v>
      </c>
      <c r="M29" s="620">
        <f t="shared" si="6"/>
        <v>0</v>
      </c>
      <c r="N29" s="620">
        <f t="shared" si="6"/>
        <v>0</v>
      </c>
      <c r="O29" s="620">
        <f t="shared" si="6"/>
        <v>0</v>
      </c>
      <c r="P29" s="620">
        <f t="shared" si="6"/>
        <v>0</v>
      </c>
      <c r="Q29" s="620">
        <f t="shared" si="6"/>
        <v>0</v>
      </c>
      <c r="R29" s="620">
        <f t="shared" si="6"/>
        <v>0</v>
      </c>
      <c r="S29" s="621">
        <f t="shared" si="6"/>
        <v>51333000.469999999</v>
      </c>
      <c r="T29" s="117"/>
      <c r="U29" s="117"/>
      <c r="V29" s="117"/>
      <c r="W29" s="37"/>
    </row>
    <row r="30" spans="1:25" ht="20.25" customHeight="1" x14ac:dyDescent="0.25">
      <c r="A30" s="969" t="s">
        <v>380</v>
      </c>
      <c r="B30" s="970" t="s">
        <v>167</v>
      </c>
      <c r="C30" s="949">
        <v>2491.31</v>
      </c>
      <c r="D30" s="947">
        <v>2491.31</v>
      </c>
      <c r="E30" s="947">
        <v>0</v>
      </c>
      <c r="F30" s="947">
        <v>0</v>
      </c>
      <c r="G30" s="947">
        <v>0</v>
      </c>
      <c r="H30" s="947">
        <v>0</v>
      </c>
      <c r="I30" s="947">
        <v>0</v>
      </c>
      <c r="J30" s="947">
        <v>0</v>
      </c>
      <c r="K30" s="947">
        <v>0</v>
      </c>
      <c r="L30" s="947">
        <v>0</v>
      </c>
      <c r="M30" s="626"/>
      <c r="N30" s="947">
        <v>0</v>
      </c>
      <c r="O30" s="947">
        <v>0</v>
      </c>
      <c r="P30" s="626"/>
      <c r="Q30" s="947">
        <v>0</v>
      </c>
      <c r="R30" s="947">
        <v>0</v>
      </c>
      <c r="S30" s="627">
        <f>D30+E30+F30+G30+H30+I30+J30+K30+L30-M30-N30-O30-P30-Q30-R30</f>
        <v>2491.31</v>
      </c>
      <c r="T30" s="117"/>
      <c r="U30" s="117"/>
      <c r="V30" s="117"/>
      <c r="W30" s="424"/>
    </row>
    <row r="31" spans="1:25" s="347" customFormat="1" ht="20.25" customHeight="1" x14ac:dyDescent="0.25">
      <c r="A31" s="157" t="s">
        <v>384</v>
      </c>
      <c r="B31" s="966" t="s">
        <v>168</v>
      </c>
      <c r="C31" s="825">
        <v>5748021.3600000003</v>
      </c>
      <c r="D31" s="818">
        <v>5748021.3600000003</v>
      </c>
      <c r="E31" s="818">
        <v>2748.68</v>
      </c>
      <c r="F31" s="818">
        <v>227516.63</v>
      </c>
      <c r="G31" s="818">
        <v>0</v>
      </c>
      <c r="H31" s="818">
        <v>0</v>
      </c>
      <c r="I31" s="818">
        <v>0</v>
      </c>
      <c r="J31" s="818">
        <v>0</v>
      </c>
      <c r="K31" s="818">
        <v>0</v>
      </c>
      <c r="L31" s="818">
        <v>1223117</v>
      </c>
      <c r="M31" s="610"/>
      <c r="N31" s="818">
        <v>0</v>
      </c>
      <c r="O31" s="818">
        <v>0</v>
      </c>
      <c r="P31" s="610"/>
      <c r="Q31" s="818">
        <v>0</v>
      </c>
      <c r="R31" s="818">
        <v>0</v>
      </c>
      <c r="S31" s="613">
        <f>D31+E31+F31+G31+H31+I31+J31+K31+L31-M31-N31-O31-P31-Q31-R31</f>
        <v>7201403.6699999999</v>
      </c>
      <c r="T31" s="117"/>
      <c r="U31" s="117"/>
      <c r="V31" s="117"/>
      <c r="W31" s="425"/>
    </row>
    <row r="32" spans="1:25" s="347" customFormat="1" ht="20.25" customHeight="1" x14ac:dyDescent="0.25">
      <c r="A32" s="157" t="s">
        <v>385</v>
      </c>
      <c r="B32" s="966" t="s">
        <v>169</v>
      </c>
      <c r="C32" s="825">
        <v>34119088.460000001</v>
      </c>
      <c r="D32" s="818">
        <v>34119088.460000001</v>
      </c>
      <c r="E32" s="818"/>
      <c r="F32" s="818">
        <v>6426178.71</v>
      </c>
      <c r="G32" s="818">
        <v>0</v>
      </c>
      <c r="H32" s="818">
        <v>710735.71</v>
      </c>
      <c r="I32" s="818">
        <v>0</v>
      </c>
      <c r="J32" s="818">
        <v>0</v>
      </c>
      <c r="K32" s="818">
        <v>0</v>
      </c>
      <c r="L32" s="818">
        <v>1046802.61</v>
      </c>
      <c r="M32" s="610"/>
      <c r="N32" s="818">
        <v>0</v>
      </c>
      <c r="O32" s="818">
        <v>0</v>
      </c>
      <c r="P32" s="610"/>
      <c r="Q32" s="818">
        <v>0</v>
      </c>
      <c r="R32" s="818">
        <v>0</v>
      </c>
      <c r="S32" s="613">
        <f>D32+E32+F32+G32+H32+I32+J32+K32+L32-M32-N32-O32-P32-Q32-R32</f>
        <v>42302805.490000002</v>
      </c>
      <c r="T32" s="117"/>
      <c r="U32" s="117"/>
      <c r="V32" s="117"/>
      <c r="W32" s="425"/>
    </row>
    <row r="33" spans="1:23" s="347" customFormat="1" ht="20.25" customHeight="1" x14ac:dyDescent="0.25">
      <c r="A33" s="157" t="s">
        <v>386</v>
      </c>
      <c r="B33" s="966" t="s">
        <v>170</v>
      </c>
      <c r="C33" s="825">
        <v>0</v>
      </c>
      <c r="D33" s="818">
        <v>0</v>
      </c>
      <c r="E33" s="818"/>
      <c r="F33" s="818">
        <v>0</v>
      </c>
      <c r="G33" s="818">
        <v>0</v>
      </c>
      <c r="H33" s="818">
        <v>0</v>
      </c>
      <c r="I33" s="818">
        <v>0</v>
      </c>
      <c r="J33" s="818">
        <v>0</v>
      </c>
      <c r="K33" s="818">
        <v>0</v>
      </c>
      <c r="L33" s="818">
        <v>0</v>
      </c>
      <c r="M33" s="610"/>
      <c r="N33" s="818">
        <v>0</v>
      </c>
      <c r="O33" s="818">
        <v>0</v>
      </c>
      <c r="P33" s="610"/>
      <c r="Q33" s="818">
        <v>0</v>
      </c>
      <c r="R33" s="818">
        <v>0</v>
      </c>
      <c r="S33" s="613">
        <f>D33+E33+F33+G33+H33+I33+J33+K33+L33-M33-N33-O33-P33-Q33-R33</f>
        <v>0</v>
      </c>
      <c r="T33" s="117"/>
      <c r="U33" s="117"/>
      <c r="V33" s="117"/>
      <c r="W33" s="425"/>
    </row>
    <row r="34" spans="1:23" s="347" customFormat="1" ht="20.25" customHeight="1" thickBot="1" x14ac:dyDescent="0.3">
      <c r="A34" s="973" t="s">
        <v>387</v>
      </c>
      <c r="B34" s="974" t="s">
        <v>171</v>
      </c>
      <c r="C34" s="954">
        <v>1826300</v>
      </c>
      <c r="D34" s="952">
        <v>1826300</v>
      </c>
      <c r="E34" s="952"/>
      <c r="F34" s="952">
        <v>0</v>
      </c>
      <c r="G34" s="952">
        <v>0</v>
      </c>
      <c r="H34" s="952">
        <v>0</v>
      </c>
      <c r="I34" s="952">
        <v>0</v>
      </c>
      <c r="J34" s="952">
        <v>0</v>
      </c>
      <c r="K34" s="952">
        <v>0</v>
      </c>
      <c r="L34" s="952">
        <v>0</v>
      </c>
      <c r="M34" s="615"/>
      <c r="N34" s="952">
        <v>0</v>
      </c>
      <c r="O34" s="952">
        <v>0</v>
      </c>
      <c r="P34" s="615"/>
      <c r="Q34" s="952">
        <v>0</v>
      </c>
      <c r="R34" s="952">
        <v>0</v>
      </c>
      <c r="S34" s="618">
        <f>D34+E34+F34+G34+H34+I34+J34+K34+L34-M34-N34-O34-P34-Q34-R34</f>
        <v>1826300</v>
      </c>
      <c r="T34" s="117"/>
      <c r="U34" s="117"/>
      <c r="V34" s="117"/>
      <c r="W34" s="425"/>
    </row>
    <row r="35" spans="1:23" s="347" customFormat="1" ht="20.25" customHeight="1" thickBot="1" x14ac:dyDescent="0.3">
      <c r="A35" s="971" t="s">
        <v>388</v>
      </c>
      <c r="B35" s="975" t="s">
        <v>736</v>
      </c>
      <c r="C35" s="622">
        <f>C36+C37+C40</f>
        <v>1402425.17</v>
      </c>
      <c r="D35" s="620">
        <f t="shared" ref="D35:S35" si="7">D36+D37+D40</f>
        <v>1402425.17</v>
      </c>
      <c r="E35" s="620">
        <f t="shared" si="7"/>
        <v>0</v>
      </c>
      <c r="F35" s="620">
        <f t="shared" si="7"/>
        <v>124660.56</v>
      </c>
      <c r="G35" s="620">
        <f t="shared" si="7"/>
        <v>0</v>
      </c>
      <c r="H35" s="620">
        <f t="shared" si="7"/>
        <v>14405.71</v>
      </c>
      <c r="I35" s="960">
        <f t="shared" si="7"/>
        <v>0</v>
      </c>
      <c r="J35" s="960">
        <f t="shared" si="7"/>
        <v>0</v>
      </c>
      <c r="K35" s="620">
        <f t="shared" si="7"/>
        <v>0</v>
      </c>
      <c r="L35" s="620">
        <f t="shared" si="7"/>
        <v>0</v>
      </c>
      <c r="M35" s="620">
        <f t="shared" si="7"/>
        <v>0</v>
      </c>
      <c r="N35" s="620">
        <f t="shared" si="7"/>
        <v>0</v>
      </c>
      <c r="O35" s="960">
        <f t="shared" si="7"/>
        <v>0</v>
      </c>
      <c r="P35" s="620">
        <f t="shared" si="7"/>
        <v>0</v>
      </c>
      <c r="Q35" s="620">
        <f t="shared" si="7"/>
        <v>0</v>
      </c>
      <c r="R35" s="960">
        <f t="shared" si="7"/>
        <v>0</v>
      </c>
      <c r="S35" s="621">
        <f t="shared" si="7"/>
        <v>1541491.44</v>
      </c>
      <c r="T35" s="117"/>
      <c r="U35" s="117"/>
      <c r="V35" s="117"/>
      <c r="W35" s="425"/>
    </row>
    <row r="36" spans="1:23" s="347" customFormat="1" ht="20.25" customHeight="1" thickBot="1" x14ac:dyDescent="0.3">
      <c r="A36" s="976" t="s">
        <v>389</v>
      </c>
      <c r="B36" s="977" t="s">
        <v>172</v>
      </c>
      <c r="C36" s="958">
        <v>286422.82</v>
      </c>
      <c r="D36" s="956">
        <v>286422.82</v>
      </c>
      <c r="E36" s="956"/>
      <c r="F36" s="956">
        <v>65120</v>
      </c>
      <c r="G36" s="956">
        <v>0</v>
      </c>
      <c r="H36" s="956">
        <v>0</v>
      </c>
      <c r="I36" s="956">
        <v>0</v>
      </c>
      <c r="J36" s="956">
        <v>0</v>
      </c>
      <c r="K36" s="956">
        <v>0</v>
      </c>
      <c r="L36" s="956">
        <v>0</v>
      </c>
      <c r="M36" s="768"/>
      <c r="N36" s="956">
        <v>0</v>
      </c>
      <c r="O36" s="956">
        <v>0</v>
      </c>
      <c r="P36" s="768"/>
      <c r="Q36" s="956">
        <v>0</v>
      </c>
      <c r="R36" s="956">
        <v>0</v>
      </c>
      <c r="S36" s="775">
        <f>D36+E36+F36+G36+H36+I36+J36+K36+L36-M36-N36-O36-P36-Q36-R36</f>
        <v>351542.82</v>
      </c>
      <c r="T36" s="117"/>
      <c r="U36" s="117"/>
      <c r="V36" s="117"/>
      <c r="W36" s="424"/>
    </row>
    <row r="37" spans="1:23" s="347" customFormat="1" ht="15.75" customHeight="1" thickBot="1" x14ac:dyDescent="0.3">
      <c r="A37" s="971" t="s">
        <v>390</v>
      </c>
      <c r="B37" s="979" t="s">
        <v>173</v>
      </c>
      <c r="C37" s="622">
        <f>SUM(C38+C39)</f>
        <v>1116002.3499999999</v>
      </c>
      <c r="D37" s="620">
        <f t="shared" ref="D37:S37" si="8">SUM(D38+D39)</f>
        <v>1116002.3499999999</v>
      </c>
      <c r="E37" s="620">
        <f t="shared" si="8"/>
        <v>0</v>
      </c>
      <c r="F37" s="620">
        <f t="shared" si="8"/>
        <v>59540.56</v>
      </c>
      <c r="G37" s="620">
        <f t="shared" si="8"/>
        <v>0</v>
      </c>
      <c r="H37" s="620">
        <f t="shared" si="8"/>
        <v>14405.71</v>
      </c>
      <c r="I37" s="620">
        <f t="shared" si="8"/>
        <v>0</v>
      </c>
      <c r="J37" s="620">
        <f t="shared" si="8"/>
        <v>0</v>
      </c>
      <c r="K37" s="620">
        <f t="shared" si="8"/>
        <v>0</v>
      </c>
      <c r="L37" s="620">
        <f t="shared" si="8"/>
        <v>0</v>
      </c>
      <c r="M37" s="620">
        <f t="shared" si="8"/>
        <v>0</v>
      </c>
      <c r="N37" s="620">
        <f t="shared" si="8"/>
        <v>0</v>
      </c>
      <c r="O37" s="620">
        <f t="shared" si="8"/>
        <v>0</v>
      </c>
      <c r="P37" s="620">
        <f t="shared" si="8"/>
        <v>0</v>
      </c>
      <c r="Q37" s="620">
        <f t="shared" si="8"/>
        <v>0</v>
      </c>
      <c r="R37" s="620">
        <f t="shared" si="8"/>
        <v>0</v>
      </c>
      <c r="S37" s="621">
        <f t="shared" si="8"/>
        <v>1189948.6199999999</v>
      </c>
      <c r="T37" s="117"/>
      <c r="U37" s="117"/>
      <c r="V37" s="117"/>
      <c r="W37" s="425"/>
    </row>
    <row r="38" spans="1:23" s="347" customFormat="1" ht="37.5" customHeight="1" x14ac:dyDescent="0.25">
      <c r="A38" s="969" t="s">
        <v>391</v>
      </c>
      <c r="B38" s="978" t="s">
        <v>292</v>
      </c>
      <c r="C38" s="958">
        <v>187413.77</v>
      </c>
      <c r="D38" s="947">
        <v>187413.77</v>
      </c>
      <c r="E38" s="947"/>
      <c r="F38" s="947">
        <v>35898.559999999998</v>
      </c>
      <c r="G38" s="947">
        <v>0</v>
      </c>
      <c r="H38" s="947">
        <v>14405.71</v>
      </c>
      <c r="I38" s="947">
        <v>0</v>
      </c>
      <c r="J38" s="947">
        <v>0</v>
      </c>
      <c r="K38" s="947">
        <v>0</v>
      </c>
      <c r="L38" s="947">
        <v>0</v>
      </c>
      <c r="M38" s="626"/>
      <c r="N38" s="947">
        <v>0</v>
      </c>
      <c r="O38" s="947">
        <v>0</v>
      </c>
      <c r="P38" s="626"/>
      <c r="Q38" s="947">
        <v>0</v>
      </c>
      <c r="R38" s="947">
        <v>0</v>
      </c>
      <c r="S38" s="627">
        <f>D38+E38+F38+G38+H38+I38+J38+K38+L38-M38-N38-O38-P38-Q38-R38</f>
        <v>237718.03999999998</v>
      </c>
      <c r="T38" s="117"/>
      <c r="U38" s="117"/>
      <c r="V38" s="117"/>
      <c r="W38" s="425"/>
    </row>
    <row r="39" spans="1:23" s="347" customFormat="1" ht="24.75" customHeight="1" x14ac:dyDescent="0.25">
      <c r="A39" s="157" t="s">
        <v>392</v>
      </c>
      <c r="B39" s="1591" t="s">
        <v>293</v>
      </c>
      <c r="C39" s="818">
        <v>928588.58</v>
      </c>
      <c r="D39" s="818">
        <v>928588.58</v>
      </c>
      <c r="E39" s="818"/>
      <c r="F39" s="818">
        <v>23642</v>
      </c>
      <c r="G39" s="818">
        <v>0</v>
      </c>
      <c r="H39" s="818">
        <v>0</v>
      </c>
      <c r="I39" s="818">
        <v>0</v>
      </c>
      <c r="J39" s="818">
        <v>0</v>
      </c>
      <c r="K39" s="818">
        <v>0</v>
      </c>
      <c r="L39" s="818">
        <v>0</v>
      </c>
      <c r="M39" s="610"/>
      <c r="N39" s="818">
        <v>0</v>
      </c>
      <c r="O39" s="818">
        <v>0</v>
      </c>
      <c r="P39" s="610"/>
      <c r="Q39" s="818">
        <v>0</v>
      </c>
      <c r="R39" s="818">
        <v>0</v>
      </c>
      <c r="S39" s="613">
        <f>D39+E39+F39+G39+H39+I39+J39+K39+L39-M39-N39-O39-P39-Q39-R39</f>
        <v>952230.58</v>
      </c>
      <c r="T39" s="117"/>
      <c r="U39" s="117"/>
      <c r="V39" s="117"/>
      <c r="W39" s="425"/>
    </row>
    <row r="40" spans="1:23" s="35" customFormat="1" ht="20.25" customHeight="1" x14ac:dyDescent="0.25">
      <c r="A40" s="157" t="s">
        <v>393</v>
      </c>
      <c r="B40" s="966" t="s">
        <v>294</v>
      </c>
      <c r="C40" s="958"/>
      <c r="D40" s="610"/>
      <c r="E40" s="610"/>
      <c r="F40" s="610"/>
      <c r="G40" s="610"/>
      <c r="H40" s="610"/>
      <c r="I40" s="610"/>
      <c r="J40" s="610"/>
      <c r="K40" s="610"/>
      <c r="L40" s="818"/>
      <c r="M40" s="610"/>
      <c r="N40" s="610"/>
      <c r="O40" s="610"/>
      <c r="P40" s="610"/>
      <c r="Q40" s="818"/>
      <c r="R40" s="610"/>
      <c r="S40" s="613">
        <f>D40+E40+F40+G40+H40+I40+J40+K40+L40-M40-N40-O40-P40-Q40-R40</f>
        <v>0</v>
      </c>
      <c r="T40" s="117"/>
      <c r="U40" s="117"/>
      <c r="V40" s="117"/>
      <c r="W40" s="425"/>
    </row>
    <row r="41" spans="1:23" s="35" customFormat="1" ht="20.25" customHeight="1" x14ac:dyDescent="0.25">
      <c r="A41" s="157" t="s">
        <v>394</v>
      </c>
      <c r="B41" s="967" t="s">
        <v>295</v>
      </c>
      <c r="C41" s="612">
        <v>0</v>
      </c>
      <c r="D41" s="818">
        <v>0</v>
      </c>
      <c r="E41" s="818"/>
      <c r="F41" s="818">
        <v>0</v>
      </c>
      <c r="G41" s="818">
        <v>0</v>
      </c>
      <c r="H41" s="818">
        <v>0</v>
      </c>
      <c r="I41" s="818">
        <v>0</v>
      </c>
      <c r="J41" s="818">
        <v>0</v>
      </c>
      <c r="K41" s="818">
        <v>0</v>
      </c>
      <c r="L41" s="818">
        <v>0</v>
      </c>
      <c r="M41" s="610"/>
      <c r="N41" s="818">
        <v>0</v>
      </c>
      <c r="O41" s="818">
        <v>0</v>
      </c>
      <c r="P41" s="610"/>
      <c r="Q41" s="818">
        <v>0</v>
      </c>
      <c r="R41" s="818">
        <v>0</v>
      </c>
      <c r="S41" s="613">
        <f>D41+E41+F41+G41+H41+I41+J41+K41+L41-M41-N41-O41-P41-Q41-R41</f>
        <v>0</v>
      </c>
      <c r="T41" s="117"/>
      <c r="U41" s="117"/>
      <c r="V41" s="117"/>
      <c r="W41" s="425"/>
    </row>
    <row r="42" spans="1:23" s="347" customFormat="1" ht="20.25" customHeight="1" thickBot="1" x14ac:dyDescent="0.3">
      <c r="A42" s="158" t="s">
        <v>395</v>
      </c>
      <c r="B42" s="968" t="s">
        <v>73</v>
      </c>
      <c r="C42" s="981">
        <f>C29+C35+C41</f>
        <v>43098326.300000004</v>
      </c>
      <c r="D42" s="779">
        <f t="shared" ref="D42:S42" si="9">D29+D35+D41</f>
        <v>43098326.300000004</v>
      </c>
      <c r="E42" s="779">
        <f t="shared" si="9"/>
        <v>2748.68</v>
      </c>
      <c r="F42" s="779">
        <f t="shared" si="9"/>
        <v>6778355.8999999994</v>
      </c>
      <c r="G42" s="779">
        <f t="shared" si="9"/>
        <v>0</v>
      </c>
      <c r="H42" s="779">
        <f t="shared" si="9"/>
        <v>725141.41999999993</v>
      </c>
      <c r="I42" s="779">
        <f t="shared" si="9"/>
        <v>0</v>
      </c>
      <c r="J42" s="779">
        <f t="shared" si="9"/>
        <v>0</v>
      </c>
      <c r="K42" s="779">
        <f t="shared" si="9"/>
        <v>0</v>
      </c>
      <c r="L42" s="779">
        <f t="shared" si="9"/>
        <v>2269919.61</v>
      </c>
      <c r="M42" s="779">
        <f t="shared" si="9"/>
        <v>0</v>
      </c>
      <c r="N42" s="779">
        <f t="shared" si="9"/>
        <v>0</v>
      </c>
      <c r="O42" s="779">
        <f t="shared" si="9"/>
        <v>0</v>
      </c>
      <c r="P42" s="779">
        <f t="shared" si="9"/>
        <v>0</v>
      </c>
      <c r="Q42" s="779">
        <f t="shared" si="9"/>
        <v>0</v>
      </c>
      <c r="R42" s="779">
        <f t="shared" si="9"/>
        <v>0</v>
      </c>
      <c r="S42" s="631">
        <f t="shared" si="9"/>
        <v>52874491.909999996</v>
      </c>
      <c r="T42" s="117"/>
      <c r="U42" s="117"/>
      <c r="V42" s="117"/>
      <c r="W42" s="425"/>
    </row>
    <row r="43" spans="1:23" s="347" customFormat="1" ht="20.25" customHeight="1" x14ac:dyDescent="0.25">
      <c r="A43" s="155"/>
      <c r="B43" s="156"/>
      <c r="C43" s="425"/>
      <c r="D43" s="425"/>
      <c r="E43" s="425"/>
      <c r="F43" s="425"/>
      <c r="G43" s="425"/>
      <c r="H43" s="425"/>
      <c r="I43" s="425"/>
      <c r="J43" s="425"/>
      <c r="K43" s="425"/>
      <c r="L43" s="153"/>
      <c r="M43" s="425"/>
      <c r="N43" s="425"/>
      <c r="O43" s="425"/>
      <c r="P43" s="425"/>
      <c r="Q43" s="425"/>
      <c r="R43" s="425"/>
      <c r="S43" s="425"/>
      <c r="T43" s="425"/>
      <c r="U43" s="425"/>
      <c r="V43" s="425"/>
      <c r="W43" s="425"/>
    </row>
    <row r="44" spans="1:23" s="341" customFormat="1" ht="15" x14ac:dyDescent="0.3">
      <c r="A44" s="159"/>
      <c r="B44" s="1834" t="s">
        <v>942</v>
      </c>
      <c r="C44" s="1836"/>
      <c r="D44" s="1836"/>
      <c r="E44" s="1836"/>
      <c r="F44" s="1836"/>
      <c r="G44" s="1836"/>
    </row>
    <row r="45" spans="1:23" s="146" customFormat="1" ht="24" customHeight="1" x14ac:dyDescent="0.3">
      <c r="A45" s="148"/>
      <c r="B45" s="1834" t="s">
        <v>943</v>
      </c>
      <c r="C45" s="1834"/>
      <c r="D45" s="1834"/>
      <c r="E45" s="1834"/>
      <c r="F45" s="1834"/>
      <c r="G45" s="1834"/>
      <c r="H45" s="1834"/>
      <c r="I45" s="1834"/>
      <c r="J45" s="147"/>
      <c r="K45" s="147"/>
      <c r="L45" s="147"/>
      <c r="M45" s="147"/>
      <c r="N45" s="147"/>
      <c r="O45" s="147"/>
      <c r="P45" s="147"/>
      <c r="Q45" s="147"/>
      <c r="R45" s="147"/>
      <c r="S45" s="147"/>
    </row>
    <row r="46" spans="1:23" s="146" customFormat="1" ht="24" customHeight="1" x14ac:dyDescent="0.3">
      <c r="A46" s="148"/>
      <c r="B46" s="1834" t="s">
        <v>944</v>
      </c>
      <c r="C46" s="1834"/>
      <c r="D46" s="1834"/>
      <c r="E46" s="1834"/>
      <c r="F46" s="1834"/>
      <c r="G46" s="1834"/>
      <c r="H46" s="1834"/>
      <c r="I46" s="1834"/>
      <c r="J46" s="147"/>
      <c r="K46" s="147"/>
      <c r="L46" s="147"/>
      <c r="M46" s="147"/>
      <c r="N46" s="147"/>
      <c r="O46" s="147"/>
      <c r="P46" s="147"/>
      <c r="Q46" s="147"/>
      <c r="R46" s="147"/>
      <c r="S46" s="147"/>
    </row>
    <row r="47" spans="1:23" ht="29.25" customHeight="1" thickBot="1" x14ac:dyDescent="0.3">
      <c r="B47" s="47"/>
      <c r="C47" s="47"/>
      <c r="D47" s="47"/>
      <c r="E47" s="47"/>
      <c r="F47" s="47"/>
      <c r="G47" s="47"/>
      <c r="H47" s="36"/>
      <c r="I47" s="36"/>
      <c r="J47" s="36"/>
      <c r="K47" s="36"/>
      <c r="L47" s="36"/>
      <c r="M47" s="36"/>
      <c r="N47" s="36"/>
      <c r="O47" s="36"/>
      <c r="P47" s="36"/>
      <c r="Q47" s="36"/>
      <c r="R47" s="36"/>
      <c r="S47" s="36"/>
      <c r="T47" s="36"/>
      <c r="U47" s="36"/>
      <c r="V47" s="36"/>
      <c r="W47" s="36"/>
    </row>
    <row r="48" spans="1:23" ht="29.25" customHeight="1" thickBot="1" x14ac:dyDescent="0.3">
      <c r="A48" s="1851" t="s">
        <v>396</v>
      </c>
      <c r="B48" s="1853" t="s">
        <v>268</v>
      </c>
      <c r="C48" s="1855" t="s">
        <v>297</v>
      </c>
      <c r="D48" s="1856"/>
      <c r="E48" s="1856"/>
      <c r="F48" s="1856"/>
      <c r="G48" s="1856"/>
      <c r="H48" s="1856"/>
      <c r="I48" s="1857"/>
      <c r="J48" s="1858" t="s">
        <v>176</v>
      </c>
      <c r="K48" s="1858"/>
      <c r="L48" s="1858"/>
      <c r="M48" s="1858"/>
      <c r="N48" s="1858"/>
      <c r="O48" s="1858"/>
      <c r="P48" s="1858"/>
      <c r="Q48" s="1859"/>
      <c r="R48" s="117"/>
      <c r="S48" s="36"/>
      <c r="T48" s="36"/>
      <c r="U48" s="36"/>
      <c r="V48" s="36"/>
      <c r="W48" s="36"/>
    </row>
    <row r="49" spans="1:23" ht="91.5" customHeight="1" thickBot="1" x14ac:dyDescent="0.3">
      <c r="A49" s="1852"/>
      <c r="B49" s="1854"/>
      <c r="C49" s="212" t="s">
        <v>453</v>
      </c>
      <c r="D49" s="213" t="s">
        <v>709</v>
      </c>
      <c r="E49" s="213" t="s">
        <v>332</v>
      </c>
      <c r="F49" s="213" t="s">
        <v>298</v>
      </c>
      <c r="G49" s="213" t="s">
        <v>460</v>
      </c>
      <c r="H49" s="213" t="s">
        <v>715</v>
      </c>
      <c r="I49" s="232" t="s">
        <v>454</v>
      </c>
      <c r="J49" s="992" t="s">
        <v>453</v>
      </c>
      <c r="K49" s="213" t="s">
        <v>709</v>
      </c>
      <c r="L49" s="233" t="s">
        <v>945</v>
      </c>
      <c r="M49" s="234" t="s">
        <v>946</v>
      </c>
      <c r="N49" s="233" t="s">
        <v>298</v>
      </c>
      <c r="O49" s="233" t="s">
        <v>461</v>
      </c>
      <c r="P49" s="233" t="s">
        <v>715</v>
      </c>
      <c r="Q49" s="235" t="s">
        <v>454</v>
      </c>
      <c r="R49" s="117"/>
      <c r="S49" s="37"/>
      <c r="T49" s="37"/>
      <c r="U49" s="37"/>
      <c r="V49" s="37"/>
    </row>
    <row r="50" spans="1:23" ht="33" customHeight="1" thickBot="1" x14ac:dyDescent="0.3">
      <c r="A50" s="683" t="s">
        <v>371</v>
      </c>
      <c r="B50" s="983" t="s">
        <v>166</v>
      </c>
      <c r="C50" s="619">
        <f>C51+C52+C53+C54+C55</f>
        <v>324632.23</v>
      </c>
      <c r="D50" s="620">
        <f t="shared" ref="D50:Q50" si="10">D51+D52+D53+D54+D55</f>
        <v>324632.23</v>
      </c>
      <c r="E50" s="620">
        <f t="shared" si="10"/>
        <v>1477424.53</v>
      </c>
      <c r="F50" s="620">
        <f t="shared" si="10"/>
        <v>0</v>
      </c>
      <c r="G50" s="620">
        <f t="shared" si="10"/>
        <v>0</v>
      </c>
      <c r="H50" s="620">
        <f t="shared" si="10"/>
        <v>0</v>
      </c>
      <c r="I50" s="621">
        <f t="shared" si="10"/>
        <v>1802056.76</v>
      </c>
      <c r="J50" s="622">
        <f t="shared" si="10"/>
        <v>0</v>
      </c>
      <c r="K50" s="620">
        <f t="shared" si="10"/>
        <v>0</v>
      </c>
      <c r="L50" s="620">
        <f t="shared" si="10"/>
        <v>0</v>
      </c>
      <c r="M50" s="620">
        <f t="shared" si="10"/>
        <v>0</v>
      </c>
      <c r="N50" s="620">
        <f t="shared" si="10"/>
        <v>0</v>
      </c>
      <c r="O50" s="620">
        <f t="shared" si="10"/>
        <v>0</v>
      </c>
      <c r="P50" s="620">
        <f t="shared" si="10"/>
        <v>0</v>
      </c>
      <c r="Q50" s="621">
        <f t="shared" si="10"/>
        <v>0</v>
      </c>
      <c r="R50" s="117"/>
      <c r="S50" s="38"/>
      <c r="T50" s="38"/>
      <c r="U50" s="38"/>
      <c r="V50" s="39"/>
    </row>
    <row r="51" spans="1:23" s="347" customFormat="1" ht="20.25" customHeight="1" x14ac:dyDescent="0.25">
      <c r="A51" s="682" t="s">
        <v>380</v>
      </c>
      <c r="B51" s="984" t="s">
        <v>167</v>
      </c>
      <c r="C51" s="946">
        <v>17.440000000000001</v>
      </c>
      <c r="D51" s="947">
        <v>17.440000000000001</v>
      </c>
      <c r="E51" s="947">
        <v>17.440000000000001</v>
      </c>
      <c r="F51" s="947">
        <v>0</v>
      </c>
      <c r="G51" s="947">
        <v>0</v>
      </c>
      <c r="H51" s="947"/>
      <c r="I51" s="627">
        <f>D51+E51-F51+G51+H51</f>
        <v>34.880000000000003</v>
      </c>
      <c r="J51" s="949">
        <v>0</v>
      </c>
      <c r="K51" s="947">
        <v>0</v>
      </c>
      <c r="L51" s="947">
        <v>0</v>
      </c>
      <c r="M51" s="947">
        <v>0</v>
      </c>
      <c r="N51" s="947">
        <v>0</v>
      </c>
      <c r="O51" s="947">
        <v>0</v>
      </c>
      <c r="P51" s="947"/>
      <c r="Q51" s="627">
        <f>K51+L51-M51-N51+O51+P51</f>
        <v>0</v>
      </c>
      <c r="R51" s="117"/>
      <c r="S51" s="45"/>
      <c r="T51" s="45"/>
      <c r="U51" s="45"/>
      <c r="V51" s="45"/>
      <c r="W51" s="19"/>
    </row>
    <row r="52" spans="1:23" s="347" customFormat="1" ht="20.25" customHeight="1" x14ac:dyDescent="0.25">
      <c r="A52" s="139" t="s">
        <v>384</v>
      </c>
      <c r="B52" s="985" t="s">
        <v>168</v>
      </c>
      <c r="C52" s="837">
        <v>197277.79</v>
      </c>
      <c r="D52" s="818">
        <v>197277.79</v>
      </c>
      <c r="E52" s="818">
        <v>106757.13</v>
      </c>
      <c r="F52" s="818">
        <v>0</v>
      </c>
      <c r="G52" s="818">
        <v>0</v>
      </c>
      <c r="H52" s="818"/>
      <c r="I52" s="613">
        <f>D52+E52-F52+G52+H52</f>
        <v>304034.92000000004</v>
      </c>
      <c r="J52" s="825">
        <v>0</v>
      </c>
      <c r="K52" s="818">
        <v>0</v>
      </c>
      <c r="L52" s="818">
        <v>0</v>
      </c>
      <c r="M52" s="818">
        <v>0</v>
      </c>
      <c r="N52" s="818">
        <v>0</v>
      </c>
      <c r="O52" s="818">
        <v>0</v>
      </c>
      <c r="P52" s="818"/>
      <c r="Q52" s="613">
        <f>K52+L52-M52-N52+O52+P52</f>
        <v>0</v>
      </c>
      <c r="R52" s="117"/>
      <c r="S52" s="45"/>
      <c r="T52" s="45"/>
      <c r="U52" s="45"/>
      <c r="V52" s="45"/>
      <c r="W52" s="19"/>
    </row>
    <row r="53" spans="1:23" s="347" customFormat="1" ht="20.25" customHeight="1" x14ac:dyDescent="0.25">
      <c r="A53" s="139" t="s">
        <v>385</v>
      </c>
      <c r="B53" s="985" t="s">
        <v>169</v>
      </c>
      <c r="C53" s="837">
        <v>127337</v>
      </c>
      <c r="D53" s="818">
        <v>127337</v>
      </c>
      <c r="E53" s="818">
        <v>1370649.96</v>
      </c>
      <c r="F53" s="818">
        <v>0</v>
      </c>
      <c r="G53" s="818">
        <v>0</v>
      </c>
      <c r="H53" s="818"/>
      <c r="I53" s="613">
        <f>D53+E53-F53+G53+H53</f>
        <v>1497986.96</v>
      </c>
      <c r="J53" s="825">
        <v>0</v>
      </c>
      <c r="K53" s="818">
        <v>0</v>
      </c>
      <c r="L53" s="818">
        <v>0</v>
      </c>
      <c r="M53" s="818">
        <v>0</v>
      </c>
      <c r="N53" s="818">
        <v>0</v>
      </c>
      <c r="O53" s="818">
        <v>0</v>
      </c>
      <c r="P53" s="818"/>
      <c r="Q53" s="613">
        <f>K53+L53-M53-N53+O53+P53</f>
        <v>0</v>
      </c>
      <c r="R53" s="117"/>
      <c r="S53" s="45"/>
      <c r="T53" s="45"/>
      <c r="U53" s="45"/>
      <c r="V53" s="45"/>
      <c r="W53" s="19"/>
    </row>
    <row r="54" spans="1:23" s="347" customFormat="1" ht="20.25" customHeight="1" x14ac:dyDescent="0.25">
      <c r="A54" s="139" t="s">
        <v>386</v>
      </c>
      <c r="B54" s="985" t="s">
        <v>170</v>
      </c>
      <c r="C54" s="837">
        <v>0</v>
      </c>
      <c r="D54" s="818">
        <v>0</v>
      </c>
      <c r="E54" s="818">
        <v>0</v>
      </c>
      <c r="F54" s="818">
        <v>0</v>
      </c>
      <c r="G54" s="818">
        <v>0</v>
      </c>
      <c r="H54" s="818"/>
      <c r="I54" s="613">
        <f>D54+E54-F54+G54+H54</f>
        <v>0</v>
      </c>
      <c r="J54" s="825">
        <v>0</v>
      </c>
      <c r="K54" s="818">
        <v>0</v>
      </c>
      <c r="L54" s="818">
        <v>0</v>
      </c>
      <c r="M54" s="818">
        <v>0</v>
      </c>
      <c r="N54" s="818">
        <v>0</v>
      </c>
      <c r="O54" s="818">
        <v>0</v>
      </c>
      <c r="P54" s="818"/>
      <c r="Q54" s="613">
        <f>K54+L54-M54-N54+O54+P54</f>
        <v>0</v>
      </c>
      <c r="R54" s="117"/>
      <c r="S54" s="45"/>
      <c r="T54" s="45"/>
      <c r="U54" s="45"/>
      <c r="V54" s="45"/>
      <c r="W54" s="19"/>
    </row>
    <row r="55" spans="1:23" s="347" customFormat="1" ht="20.25" customHeight="1" thickBot="1" x14ac:dyDescent="0.3">
      <c r="A55" s="684" t="s">
        <v>387</v>
      </c>
      <c r="B55" s="986" t="s">
        <v>171</v>
      </c>
      <c r="C55" s="614"/>
      <c r="D55" s="615"/>
      <c r="E55" s="615"/>
      <c r="F55" s="615"/>
      <c r="G55" s="615"/>
      <c r="H55" s="615"/>
      <c r="I55" s="618">
        <f>D55+E55-F55+G55+H55</f>
        <v>0</v>
      </c>
      <c r="J55" s="954">
        <v>0</v>
      </c>
      <c r="K55" s="952">
        <v>0</v>
      </c>
      <c r="L55" s="952">
        <v>0</v>
      </c>
      <c r="M55" s="952">
        <v>0</v>
      </c>
      <c r="N55" s="952">
        <v>0</v>
      </c>
      <c r="O55" s="818">
        <v>0</v>
      </c>
      <c r="P55" s="818"/>
      <c r="Q55" s="618">
        <f>K55+L55-M55-N55+O55+P55</f>
        <v>0</v>
      </c>
      <c r="R55" s="117"/>
      <c r="S55" s="45"/>
      <c r="T55" s="45"/>
      <c r="U55" s="45"/>
      <c r="V55" s="45"/>
      <c r="W55" s="19"/>
    </row>
    <row r="56" spans="1:23" s="347" customFormat="1" ht="20.25" customHeight="1" thickBot="1" x14ac:dyDescent="0.3">
      <c r="A56" s="683" t="s">
        <v>388</v>
      </c>
      <c r="B56" s="987" t="s">
        <v>736</v>
      </c>
      <c r="C56" s="619">
        <f>C57+C58+C61</f>
        <v>144741.39000000001</v>
      </c>
      <c r="D56" s="620">
        <f t="shared" ref="D56:Q56" si="11">D57+D58+D61</f>
        <v>144741.39000000001</v>
      </c>
      <c r="E56" s="620">
        <f t="shared" si="11"/>
        <v>255086.40999999997</v>
      </c>
      <c r="F56" s="620">
        <f t="shared" si="11"/>
        <v>0</v>
      </c>
      <c r="G56" s="620">
        <f t="shared" si="11"/>
        <v>0</v>
      </c>
      <c r="H56" s="620">
        <f t="shared" si="11"/>
        <v>0</v>
      </c>
      <c r="I56" s="621">
        <f t="shared" si="11"/>
        <v>399827.79999999993</v>
      </c>
      <c r="J56" s="622">
        <f t="shared" si="11"/>
        <v>0</v>
      </c>
      <c r="K56" s="620">
        <f t="shared" si="11"/>
        <v>0</v>
      </c>
      <c r="L56" s="620">
        <f t="shared" si="11"/>
        <v>0</v>
      </c>
      <c r="M56" s="620">
        <f t="shared" si="11"/>
        <v>0</v>
      </c>
      <c r="N56" s="620">
        <f t="shared" si="11"/>
        <v>0</v>
      </c>
      <c r="O56" s="620">
        <f t="shared" si="11"/>
        <v>0</v>
      </c>
      <c r="P56" s="620">
        <f t="shared" si="11"/>
        <v>0</v>
      </c>
      <c r="Q56" s="621">
        <f t="shared" si="11"/>
        <v>0</v>
      </c>
      <c r="R56" s="117"/>
      <c r="S56" s="45"/>
      <c r="T56" s="45"/>
      <c r="U56" s="45"/>
      <c r="V56" s="45"/>
      <c r="W56" s="19"/>
    </row>
    <row r="57" spans="1:23" s="347" customFormat="1" ht="20.25" customHeight="1" thickBot="1" x14ac:dyDescent="0.3">
      <c r="A57" s="982" t="s">
        <v>389</v>
      </c>
      <c r="B57" s="988" t="s">
        <v>172</v>
      </c>
      <c r="C57" s="955">
        <v>37656.01</v>
      </c>
      <c r="D57" s="956">
        <v>37656.01</v>
      </c>
      <c r="E57" s="956">
        <v>37831.46</v>
      </c>
      <c r="F57" s="956">
        <v>0</v>
      </c>
      <c r="G57" s="956">
        <v>0</v>
      </c>
      <c r="H57" s="956"/>
      <c r="I57" s="775">
        <f>D57+E57-F57+G57+H57</f>
        <v>75487.47</v>
      </c>
      <c r="J57" s="958">
        <v>0</v>
      </c>
      <c r="K57" s="956">
        <v>0</v>
      </c>
      <c r="L57" s="956">
        <v>0</v>
      </c>
      <c r="M57" s="956">
        <v>0</v>
      </c>
      <c r="N57" s="956">
        <v>0</v>
      </c>
      <c r="O57" s="956">
        <v>0</v>
      </c>
      <c r="P57" s="956"/>
      <c r="Q57" s="775">
        <f>K57+L57-M57-N57+O57+P57</f>
        <v>0</v>
      </c>
      <c r="R57" s="117"/>
      <c r="S57" s="45"/>
      <c r="T57" s="45"/>
      <c r="U57" s="45"/>
      <c r="V57" s="45"/>
      <c r="W57" s="19"/>
    </row>
    <row r="58" spans="1:23" s="347" customFormat="1" ht="20.25" customHeight="1" thickBot="1" x14ac:dyDescent="0.3">
      <c r="A58" s="683" t="s">
        <v>390</v>
      </c>
      <c r="B58" s="987" t="s">
        <v>173</v>
      </c>
      <c r="C58" s="619">
        <f>C59+C60</f>
        <v>107085.38</v>
      </c>
      <c r="D58" s="620">
        <f t="shared" ref="D58:Q58" si="12">D59+D60</f>
        <v>107085.38</v>
      </c>
      <c r="E58" s="620">
        <f t="shared" si="12"/>
        <v>217254.94999999998</v>
      </c>
      <c r="F58" s="620">
        <f t="shared" si="12"/>
        <v>0</v>
      </c>
      <c r="G58" s="620">
        <f t="shared" si="12"/>
        <v>0</v>
      </c>
      <c r="H58" s="620">
        <f t="shared" si="12"/>
        <v>0</v>
      </c>
      <c r="I58" s="621">
        <f t="shared" si="12"/>
        <v>324340.32999999996</v>
      </c>
      <c r="J58" s="622">
        <f t="shared" si="12"/>
        <v>0</v>
      </c>
      <c r="K58" s="620">
        <f t="shared" si="12"/>
        <v>0</v>
      </c>
      <c r="L58" s="620">
        <f t="shared" si="12"/>
        <v>0</v>
      </c>
      <c r="M58" s="620">
        <f t="shared" si="12"/>
        <v>0</v>
      </c>
      <c r="N58" s="620">
        <f t="shared" si="12"/>
        <v>0</v>
      </c>
      <c r="O58" s="620">
        <f t="shared" si="12"/>
        <v>0</v>
      </c>
      <c r="P58" s="620">
        <f t="shared" si="12"/>
        <v>0</v>
      </c>
      <c r="Q58" s="621">
        <f t="shared" si="12"/>
        <v>0</v>
      </c>
      <c r="R58" s="117"/>
      <c r="S58" s="45"/>
      <c r="T58" s="45"/>
      <c r="U58" s="45"/>
      <c r="V58" s="45"/>
      <c r="W58" s="19"/>
    </row>
    <row r="59" spans="1:23" s="347" customFormat="1" ht="33" customHeight="1" x14ac:dyDescent="0.25">
      <c r="A59" s="682" t="s">
        <v>391</v>
      </c>
      <c r="B59" s="989" t="s">
        <v>292</v>
      </c>
      <c r="C59" s="946">
        <v>18465.599999999999</v>
      </c>
      <c r="D59" s="947">
        <v>18465.599999999999</v>
      </c>
      <c r="E59" s="947">
        <v>25285.55</v>
      </c>
      <c r="F59" s="947">
        <v>0</v>
      </c>
      <c r="G59" s="947">
        <v>0</v>
      </c>
      <c r="H59" s="947"/>
      <c r="I59" s="627">
        <f>D59+E59-F59+G59+H59</f>
        <v>43751.149999999994</v>
      </c>
      <c r="J59" s="949">
        <v>0</v>
      </c>
      <c r="K59" s="947">
        <v>0</v>
      </c>
      <c r="L59" s="947">
        <v>0</v>
      </c>
      <c r="M59" s="947">
        <v>0</v>
      </c>
      <c r="N59" s="947">
        <v>0</v>
      </c>
      <c r="O59" s="947">
        <v>0</v>
      </c>
      <c r="P59" s="947"/>
      <c r="Q59" s="627">
        <f>K59+L59-M59-N59+O59+P59</f>
        <v>0</v>
      </c>
      <c r="R59" s="117"/>
      <c r="S59" s="45"/>
      <c r="T59" s="45"/>
      <c r="U59" s="45"/>
      <c r="V59" s="45"/>
      <c r="W59" s="19"/>
    </row>
    <row r="60" spans="1:23" s="347" customFormat="1" ht="20.25" customHeight="1" x14ac:dyDescent="0.25">
      <c r="A60" s="139" t="s">
        <v>392</v>
      </c>
      <c r="B60" s="990" t="s">
        <v>293</v>
      </c>
      <c r="C60" s="837">
        <v>88619.78</v>
      </c>
      <c r="D60" s="818">
        <v>88619.78</v>
      </c>
      <c r="E60" s="818">
        <v>191969.4</v>
      </c>
      <c r="F60" s="818">
        <v>0</v>
      </c>
      <c r="G60" s="818">
        <v>0</v>
      </c>
      <c r="H60" s="818"/>
      <c r="I60" s="613">
        <f>D60+E60-F60+G60+H60</f>
        <v>280589.18</v>
      </c>
      <c r="J60" s="825">
        <v>0</v>
      </c>
      <c r="K60" s="818">
        <v>0</v>
      </c>
      <c r="L60" s="818">
        <v>0</v>
      </c>
      <c r="M60" s="818">
        <v>0</v>
      </c>
      <c r="N60" s="818">
        <v>0</v>
      </c>
      <c r="O60" s="818">
        <v>0</v>
      </c>
      <c r="P60" s="818"/>
      <c r="Q60" s="613">
        <f>K60+L60-M60-N60+O60+P60</f>
        <v>0</v>
      </c>
      <c r="R60" s="117"/>
      <c r="S60" s="45"/>
      <c r="T60" s="45"/>
      <c r="U60" s="45"/>
      <c r="V60" s="45"/>
      <c r="W60" s="19"/>
    </row>
    <row r="61" spans="1:23" s="347" customFormat="1" ht="20.25" customHeight="1" x14ac:dyDescent="0.25">
      <c r="A61" s="139" t="s">
        <v>393</v>
      </c>
      <c r="B61" s="985" t="s">
        <v>294</v>
      </c>
      <c r="C61" s="609"/>
      <c r="D61" s="610"/>
      <c r="E61" s="610"/>
      <c r="F61" s="610"/>
      <c r="G61" s="610"/>
      <c r="H61" s="610"/>
      <c r="I61" s="613">
        <f>D61+E61-F61+G61+H61</f>
        <v>0</v>
      </c>
      <c r="J61" s="612"/>
      <c r="K61" s="610"/>
      <c r="L61" s="610"/>
      <c r="M61" s="610"/>
      <c r="N61" s="610"/>
      <c r="O61" s="610"/>
      <c r="P61" s="610"/>
      <c r="Q61" s="613">
        <f>K61+L61-M61-N61+O61+P61</f>
        <v>0</v>
      </c>
      <c r="R61" s="117"/>
      <c r="S61" s="45"/>
      <c r="T61" s="45"/>
      <c r="U61" s="45"/>
      <c r="V61" s="45"/>
      <c r="W61" s="19"/>
    </row>
    <row r="62" spans="1:23" s="347" customFormat="1" ht="20.25" customHeight="1" thickBot="1" x14ac:dyDescent="0.3">
      <c r="A62" s="684" t="s">
        <v>394</v>
      </c>
      <c r="B62" s="991" t="s">
        <v>295</v>
      </c>
      <c r="C62" s="951">
        <v>0</v>
      </c>
      <c r="D62" s="952">
        <v>0</v>
      </c>
      <c r="E62" s="952">
        <v>0</v>
      </c>
      <c r="F62" s="952">
        <v>0</v>
      </c>
      <c r="G62" s="952">
        <v>0</v>
      </c>
      <c r="H62" s="952"/>
      <c r="I62" s="618">
        <f>D62+E62-F62+G62+H62</f>
        <v>0</v>
      </c>
      <c r="J62" s="954">
        <v>0</v>
      </c>
      <c r="K62" s="952">
        <v>0</v>
      </c>
      <c r="L62" s="952">
        <v>0</v>
      </c>
      <c r="M62" s="952">
        <v>0</v>
      </c>
      <c r="N62" s="952"/>
      <c r="O62" s="952">
        <v>0</v>
      </c>
      <c r="P62" s="952"/>
      <c r="Q62" s="618">
        <f>K62+L62-M62-N62+O62+P62</f>
        <v>0</v>
      </c>
      <c r="R62" s="117"/>
      <c r="S62" s="45"/>
      <c r="T62" s="45"/>
      <c r="U62" s="45"/>
      <c r="V62" s="45"/>
      <c r="W62" s="19"/>
    </row>
    <row r="63" spans="1:23" ht="20.25" customHeight="1" thickBot="1" x14ac:dyDescent="0.3">
      <c r="A63" s="683" t="s">
        <v>395</v>
      </c>
      <c r="B63" s="987" t="s">
        <v>73</v>
      </c>
      <c r="C63" s="619">
        <f t="shared" ref="C63:I63" si="13">C50+C56+C62</f>
        <v>469373.62</v>
      </c>
      <c r="D63" s="620">
        <f t="shared" si="13"/>
        <v>469373.62</v>
      </c>
      <c r="E63" s="620">
        <f t="shared" si="13"/>
        <v>1732510.94</v>
      </c>
      <c r="F63" s="620">
        <f t="shared" si="13"/>
        <v>0</v>
      </c>
      <c r="G63" s="620">
        <f t="shared" si="13"/>
        <v>0</v>
      </c>
      <c r="H63" s="620">
        <f t="shared" si="13"/>
        <v>0</v>
      </c>
      <c r="I63" s="621">
        <f t="shared" si="13"/>
        <v>2201884.56</v>
      </c>
      <c r="J63" s="622">
        <f t="shared" ref="J63:P63" si="14">J50+J56+J62</f>
        <v>0</v>
      </c>
      <c r="K63" s="620">
        <f t="shared" si="14"/>
        <v>0</v>
      </c>
      <c r="L63" s="620">
        <f t="shared" si="14"/>
        <v>0</v>
      </c>
      <c r="M63" s="620">
        <f t="shared" si="14"/>
        <v>0</v>
      </c>
      <c r="N63" s="620">
        <f t="shared" si="14"/>
        <v>0</v>
      </c>
      <c r="O63" s="620">
        <f t="shared" si="14"/>
        <v>0</v>
      </c>
      <c r="P63" s="620">
        <f t="shared" si="14"/>
        <v>0</v>
      </c>
      <c r="Q63" s="621">
        <f>Q50+Q56+Q62</f>
        <v>0</v>
      </c>
      <c r="R63" s="117"/>
    </row>
    <row r="64" spans="1:23" ht="15" customHeight="1" x14ac:dyDescent="0.3">
      <c r="A64" s="160"/>
      <c r="B64" s="10"/>
      <c r="C64" s="161"/>
      <c r="D64" s="161"/>
      <c r="E64" s="161"/>
      <c r="F64" s="161"/>
      <c r="G64" s="161"/>
      <c r="H64" s="161"/>
      <c r="I64" s="161"/>
      <c r="J64" s="161"/>
      <c r="K64" s="161"/>
      <c r="L64" s="162"/>
      <c r="M64" s="162"/>
      <c r="N64" s="162"/>
      <c r="O64" s="162"/>
      <c r="P64" s="162"/>
      <c r="Q64" s="162"/>
      <c r="R64" s="117"/>
      <c r="S64" s="117"/>
      <c r="T64" s="117"/>
    </row>
    <row r="65" spans="1:20" ht="25.5" customHeight="1" x14ac:dyDescent="0.3">
      <c r="A65" s="160"/>
      <c r="B65" s="1860" t="s">
        <v>1017</v>
      </c>
      <c r="C65" s="1860"/>
      <c r="D65" s="1860"/>
      <c r="E65" s="1860"/>
      <c r="F65" s="1860"/>
      <c r="G65" s="1860"/>
      <c r="H65" s="1860"/>
      <c r="I65" s="163"/>
      <c r="J65" s="1861"/>
      <c r="K65" s="1861"/>
      <c r="L65" s="1861"/>
      <c r="M65" s="162"/>
      <c r="N65" s="162"/>
      <c r="O65" s="162"/>
      <c r="P65" s="162"/>
      <c r="Q65" s="162"/>
      <c r="R65" s="117"/>
      <c r="S65" s="117"/>
      <c r="T65" s="117"/>
    </row>
    <row r="66" spans="1:20" ht="6" customHeight="1" x14ac:dyDescent="0.3">
      <c r="A66" s="160"/>
      <c r="B66" s="161"/>
      <c r="C66" s="161"/>
      <c r="D66" s="164"/>
      <c r="E66" s="164"/>
      <c r="F66" s="164"/>
      <c r="G66" s="164"/>
      <c r="H66" s="164"/>
      <c r="I66" s="163"/>
      <c r="J66" s="163"/>
      <c r="K66" s="163"/>
      <c r="L66" s="163"/>
      <c r="M66" s="162"/>
      <c r="N66" s="162"/>
      <c r="O66" s="162"/>
      <c r="P66" s="162"/>
      <c r="Q66" s="162"/>
      <c r="R66" s="117"/>
      <c r="S66" s="117"/>
      <c r="T66" s="117"/>
    </row>
    <row r="67" spans="1:20" ht="16.5" customHeight="1" x14ac:dyDescent="0.25">
      <c r="A67" s="117"/>
      <c r="B67" s="117"/>
      <c r="C67" s="117"/>
      <c r="D67" s="117"/>
      <c r="E67" s="117"/>
      <c r="F67" s="117"/>
      <c r="G67" s="117"/>
      <c r="H67" s="117"/>
      <c r="I67" s="117"/>
      <c r="J67" s="117"/>
      <c r="K67" s="117"/>
      <c r="L67" s="117"/>
      <c r="M67" s="117"/>
      <c r="N67" s="117"/>
      <c r="O67" s="117"/>
      <c r="P67" s="117"/>
      <c r="Q67" s="117"/>
      <c r="R67" s="117"/>
      <c r="S67" s="117"/>
      <c r="T67" s="117"/>
    </row>
    <row r="68" spans="1:20" ht="6" customHeight="1" x14ac:dyDescent="0.25">
      <c r="A68" s="117"/>
      <c r="B68" s="117"/>
      <c r="C68" s="117"/>
      <c r="D68" s="117"/>
      <c r="E68" s="117"/>
      <c r="F68" s="117"/>
      <c r="G68" s="117"/>
      <c r="H68" s="117"/>
      <c r="I68" s="117"/>
      <c r="J68" s="117"/>
      <c r="K68" s="117"/>
      <c r="L68" s="117"/>
      <c r="M68" s="117"/>
      <c r="N68" s="117"/>
      <c r="O68" s="117"/>
      <c r="P68" s="117"/>
      <c r="Q68" s="117"/>
      <c r="R68" s="117"/>
      <c r="S68" s="117"/>
      <c r="T68" s="117"/>
    </row>
    <row r="69" spans="1:20" ht="12.75" customHeight="1" x14ac:dyDescent="0.25">
      <c r="A69" s="117"/>
      <c r="B69" s="117"/>
      <c r="C69" s="117"/>
      <c r="D69" s="117"/>
      <c r="E69" s="117"/>
      <c r="F69" s="117"/>
      <c r="G69" s="117"/>
      <c r="H69" s="117"/>
      <c r="I69" s="117"/>
      <c r="J69" s="117"/>
      <c r="K69" s="117"/>
      <c r="L69" s="117"/>
      <c r="M69" s="117"/>
      <c r="N69" s="117"/>
      <c r="O69" s="117"/>
      <c r="P69" s="117"/>
      <c r="Q69" s="117"/>
      <c r="R69" s="117"/>
      <c r="S69" s="117"/>
      <c r="T69" s="117"/>
    </row>
    <row r="70" spans="1:20" x14ac:dyDescent="0.25">
      <c r="A70" s="117"/>
      <c r="B70" s="117"/>
      <c r="C70" s="117"/>
      <c r="D70" s="117"/>
      <c r="E70" s="117"/>
      <c r="F70" s="117"/>
      <c r="G70" s="117"/>
      <c r="H70" s="117"/>
      <c r="I70" s="117"/>
      <c r="J70" s="117"/>
      <c r="K70" s="117"/>
      <c r="L70" s="117"/>
      <c r="M70" s="117"/>
      <c r="N70" s="117"/>
      <c r="O70" s="117"/>
      <c r="P70" s="117"/>
      <c r="Q70" s="117"/>
      <c r="R70" s="117"/>
      <c r="S70" s="117"/>
      <c r="T70" s="117"/>
    </row>
    <row r="73" spans="1:20" s="347" customFormat="1" ht="12" customHeight="1" x14ac:dyDescent="0.25">
      <c r="A73" s="44"/>
      <c r="B73" s="24"/>
      <c r="C73" s="24"/>
      <c r="D73" s="25"/>
      <c r="E73" s="25"/>
      <c r="F73" s="25"/>
      <c r="G73" s="25"/>
      <c r="H73" s="25"/>
      <c r="I73" s="40"/>
      <c r="J73" s="40"/>
      <c r="K73" s="41"/>
      <c r="L73" s="11"/>
    </row>
    <row r="74" spans="1:20" s="347" customFormat="1" ht="14.25" customHeight="1" x14ac:dyDescent="0.25">
      <c r="A74" s="44"/>
      <c r="B74" s="24"/>
      <c r="C74" s="24"/>
      <c r="D74" s="25"/>
      <c r="E74" s="25"/>
      <c r="F74" s="346"/>
      <c r="G74" s="346"/>
      <c r="H74" s="11"/>
      <c r="I74" s="346"/>
      <c r="J74" s="11"/>
      <c r="K74" s="11"/>
      <c r="L74" s="11"/>
    </row>
    <row r="75" spans="1:20" s="347" customFormat="1" x14ac:dyDescent="0.25">
      <c r="A75" s="44"/>
      <c r="B75" s="24"/>
      <c r="C75" s="17"/>
      <c r="D75" s="25"/>
      <c r="E75" s="25"/>
      <c r="F75" s="11"/>
      <c r="G75" s="11"/>
      <c r="H75" s="11"/>
      <c r="I75" s="11"/>
      <c r="J75" s="11"/>
      <c r="K75" s="11"/>
      <c r="L75" s="11"/>
    </row>
    <row r="76" spans="1:20" s="347" customFormat="1" x14ac:dyDescent="0.25">
      <c r="A76" s="44"/>
      <c r="B76" s="16"/>
      <c r="C76" s="16"/>
      <c r="D76" s="25"/>
      <c r="E76" s="25"/>
      <c r="F76" s="11"/>
      <c r="G76" s="11"/>
      <c r="H76" s="11"/>
      <c r="I76" s="11"/>
      <c r="J76" s="11"/>
      <c r="K76" s="11"/>
      <c r="L76" s="11"/>
    </row>
    <row r="77" spans="1:20" s="347" customFormat="1" x14ac:dyDescent="0.25">
      <c r="A77" s="44"/>
      <c r="B77" s="16"/>
      <c r="C77" s="16"/>
      <c r="D77" s="25"/>
      <c r="E77" s="25"/>
      <c r="F77" s="11"/>
      <c r="G77" s="11"/>
      <c r="H77" s="11"/>
      <c r="I77" s="11"/>
      <c r="J77" s="11"/>
      <c r="K77" s="11"/>
      <c r="L77" s="11"/>
    </row>
    <row r="78" spans="1:20" s="347" customFormat="1" x14ac:dyDescent="0.25">
      <c r="A78" s="44"/>
      <c r="B78" s="16"/>
      <c r="C78" s="16"/>
      <c r="D78" s="25"/>
      <c r="E78" s="25"/>
      <c r="F78" s="11"/>
      <c r="G78" s="11"/>
      <c r="H78" s="11"/>
      <c r="I78" s="11"/>
      <c r="J78" s="11"/>
      <c r="K78" s="11"/>
      <c r="L78" s="11"/>
    </row>
    <row r="79" spans="1:20" s="347" customFormat="1" x14ac:dyDescent="0.25">
      <c r="A79" s="44"/>
      <c r="B79" s="24"/>
      <c r="C79" s="16"/>
      <c r="D79" s="25"/>
      <c r="E79" s="25"/>
      <c r="F79" s="11"/>
      <c r="G79" s="11"/>
      <c r="H79" s="11"/>
      <c r="I79" s="11"/>
      <c r="J79" s="11"/>
      <c r="K79" s="11"/>
      <c r="L79" s="11"/>
    </row>
  </sheetData>
  <mergeCells count="25">
    <mergeCell ref="A48:A49"/>
    <mergeCell ref="B48:B49"/>
    <mergeCell ref="C48:I48"/>
    <mergeCell ref="J48:Q48"/>
    <mergeCell ref="B65:H65"/>
    <mergeCell ref="J65:L65"/>
    <mergeCell ref="B46:I46"/>
    <mergeCell ref="E1:G1"/>
    <mergeCell ref="A1:B1"/>
    <mergeCell ref="G8:J8"/>
    <mergeCell ref="C8:F8"/>
    <mergeCell ref="D27:D28"/>
    <mergeCell ref="E27:L27"/>
    <mergeCell ref="B44:G44"/>
    <mergeCell ref="B45:I45"/>
    <mergeCell ref="A8:B9"/>
    <mergeCell ref="B27:B28"/>
    <mergeCell ref="C27:C28"/>
    <mergeCell ref="V1:W1"/>
    <mergeCell ref="A3:H3"/>
    <mergeCell ref="A4:H4"/>
    <mergeCell ref="A5:I5"/>
    <mergeCell ref="A27:A28"/>
    <mergeCell ref="M27:R27"/>
    <mergeCell ref="S27:S2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69"/>
  <sheetViews>
    <sheetView zoomScaleNormal="100" workbookViewId="0"/>
  </sheetViews>
  <sheetFormatPr defaultColWidth="9.140625" defaultRowHeight="15" x14ac:dyDescent="0.3"/>
  <cols>
    <col min="1" max="1" width="14.28515625" style="341" customWidth="1"/>
    <col min="2" max="2" width="83.42578125" style="341" customWidth="1"/>
    <col min="3" max="3" width="17.28515625" style="341" customWidth="1"/>
    <col min="4" max="4" width="17.42578125" style="341" customWidth="1"/>
    <col min="5" max="5" width="17.42578125" style="13" customWidth="1"/>
    <col min="6" max="6" width="17.7109375" style="341" customWidth="1"/>
    <col min="7" max="7" width="18.140625" style="341" customWidth="1"/>
    <col min="8" max="8" width="16.85546875" style="341" customWidth="1"/>
    <col min="9" max="9" width="17.5703125" style="341" customWidth="1"/>
    <col min="10" max="10" width="17.85546875" style="341" customWidth="1"/>
    <col min="11" max="11" width="16.7109375" style="341" customWidth="1"/>
    <col min="12" max="12" width="14.85546875" style="341" customWidth="1"/>
    <col min="13" max="13" width="16" style="341" customWidth="1"/>
    <col min="14" max="14" width="11.42578125" style="341" customWidth="1"/>
    <col min="15" max="15" width="16.28515625" style="341" customWidth="1"/>
    <col min="16" max="16" width="14.28515625" style="341" customWidth="1"/>
    <col min="17" max="17" width="13.28515625" style="341" customWidth="1"/>
    <col min="18" max="18" width="12.42578125" style="341" customWidth="1"/>
    <col min="19" max="19" width="19.28515625" style="341" customWidth="1"/>
    <col min="20" max="20" width="8.140625" style="341" customWidth="1"/>
    <col min="21" max="16384" width="9.140625" style="341"/>
  </cols>
  <sheetData>
    <row r="1" spans="1:19" x14ac:dyDescent="0.3">
      <c r="B1" s="1635" t="s">
        <v>177</v>
      </c>
      <c r="C1" s="1635"/>
      <c r="D1" s="1635"/>
      <c r="E1" s="126"/>
      <c r="F1" s="347"/>
      <c r="G1" s="347"/>
      <c r="H1" s="347"/>
      <c r="I1" s="347"/>
      <c r="J1" s="347"/>
      <c r="K1" s="347"/>
      <c r="L1" s="347"/>
      <c r="M1" s="347"/>
      <c r="N1" s="347"/>
      <c r="O1" s="347"/>
      <c r="P1" s="347"/>
      <c r="Q1" s="347"/>
      <c r="R1" s="347"/>
      <c r="S1" s="347"/>
    </row>
    <row r="2" spans="1:19" x14ac:dyDescent="0.3">
      <c r="B2" s="1862"/>
      <c r="C2" s="1862"/>
      <c r="D2" s="1862"/>
      <c r="E2" s="126"/>
      <c r="F2" s="347"/>
      <c r="G2" s="347"/>
      <c r="H2" s="347"/>
      <c r="I2" s="347"/>
      <c r="J2" s="347"/>
      <c r="K2" s="347"/>
      <c r="L2" s="347"/>
      <c r="M2" s="347"/>
      <c r="N2" s="347"/>
      <c r="O2" s="347"/>
      <c r="P2" s="347"/>
      <c r="Q2" s="347"/>
      <c r="R2" s="347"/>
      <c r="S2" s="347"/>
    </row>
    <row r="3" spans="1:19" x14ac:dyDescent="0.3">
      <c r="B3" s="1635" t="s">
        <v>136</v>
      </c>
      <c r="C3" s="1635"/>
      <c r="D3" s="1635"/>
      <c r="E3" s="126"/>
      <c r="F3" s="127"/>
      <c r="G3" s="127"/>
      <c r="H3" s="127"/>
      <c r="I3" s="127"/>
      <c r="J3" s="127"/>
      <c r="K3" s="127"/>
      <c r="L3" s="127"/>
      <c r="M3" s="347"/>
      <c r="N3" s="347"/>
      <c r="O3" s="347"/>
      <c r="P3" s="347"/>
      <c r="Q3" s="347"/>
      <c r="R3" s="347"/>
      <c r="S3" s="347"/>
    </row>
    <row r="4" spans="1:19" x14ac:dyDescent="0.3">
      <c r="B4" s="1635"/>
      <c r="C4" s="1635"/>
      <c r="D4" s="1635"/>
      <c r="E4" s="126"/>
      <c r="F4" s="127"/>
      <c r="G4" s="127"/>
      <c r="H4" s="127"/>
      <c r="I4" s="127"/>
      <c r="J4" s="127"/>
      <c r="K4" s="127"/>
      <c r="L4" s="127"/>
      <c r="M4" s="347"/>
      <c r="N4" s="347"/>
      <c r="O4" s="347"/>
      <c r="P4" s="347"/>
      <c r="Q4" s="347"/>
      <c r="R4" s="347"/>
      <c r="S4" s="347"/>
    </row>
    <row r="5" spans="1:19" x14ac:dyDescent="0.3">
      <c r="B5" s="1860" t="s">
        <v>739</v>
      </c>
      <c r="C5" s="1860"/>
      <c r="D5" s="1860"/>
      <c r="E5" s="1860"/>
      <c r="F5" s="1860"/>
      <c r="G5" s="1860"/>
      <c r="H5" s="1860"/>
      <c r="I5" s="127"/>
      <c r="J5" s="127"/>
      <c r="K5" s="127"/>
      <c r="L5" s="127"/>
      <c r="M5" s="347"/>
      <c r="N5" s="347"/>
      <c r="O5" s="347"/>
      <c r="P5" s="347"/>
      <c r="Q5" s="347"/>
      <c r="R5" s="347"/>
      <c r="S5" s="347"/>
    </row>
    <row r="6" spans="1:19" x14ac:dyDescent="0.3">
      <c r="B6" s="1860" t="s">
        <v>740</v>
      </c>
      <c r="C6" s="1860"/>
      <c r="D6" s="1860"/>
      <c r="E6" s="1860"/>
      <c r="F6" s="1860"/>
      <c r="G6" s="1860"/>
      <c r="H6" s="1860"/>
      <c r="I6" s="127"/>
      <c r="J6" s="127"/>
      <c r="K6" s="127"/>
      <c r="L6" s="127"/>
      <c r="M6" s="347"/>
      <c r="N6" s="347"/>
      <c r="O6" s="347"/>
      <c r="P6" s="347"/>
      <c r="Q6" s="347"/>
      <c r="R6" s="347"/>
      <c r="S6" s="347"/>
    </row>
    <row r="7" spans="1:19" ht="44.25" customHeight="1" x14ac:dyDescent="0.3">
      <c r="B7" s="1863" t="s">
        <v>741</v>
      </c>
      <c r="C7" s="1863"/>
      <c r="D7" s="1863"/>
      <c r="E7" s="1863"/>
      <c r="F7" s="1863"/>
      <c r="G7" s="1863"/>
      <c r="H7" s="1863"/>
      <c r="I7" s="127"/>
      <c r="J7" s="127"/>
      <c r="K7" s="127"/>
      <c r="L7" s="127"/>
      <c r="M7" s="347"/>
      <c r="N7" s="347"/>
      <c r="O7" s="347"/>
      <c r="P7" s="347"/>
      <c r="Q7" s="347"/>
      <c r="R7" s="347"/>
      <c r="S7" s="347"/>
    </row>
    <row r="8" spans="1:19" x14ac:dyDescent="0.3">
      <c r="B8" s="1635"/>
      <c r="C8" s="1635"/>
      <c r="D8" s="1635"/>
      <c r="E8" s="126"/>
      <c r="F8" s="127"/>
      <c r="G8" s="127"/>
      <c r="H8" s="127"/>
      <c r="I8" s="127"/>
      <c r="J8" s="127"/>
      <c r="K8" s="127"/>
      <c r="L8" s="127"/>
      <c r="M8" s="347"/>
      <c r="N8" s="347"/>
      <c r="O8" s="347"/>
      <c r="P8" s="347"/>
      <c r="Q8" s="347"/>
      <c r="R8" s="347"/>
      <c r="S8" s="347"/>
    </row>
    <row r="9" spans="1:19" ht="6.75" customHeight="1" x14ac:dyDescent="0.3">
      <c r="B9" s="1635"/>
      <c r="C9" s="1635"/>
      <c r="D9" s="1635"/>
      <c r="E9" s="126"/>
      <c r="F9" s="127"/>
      <c r="G9" s="127"/>
      <c r="H9" s="127"/>
      <c r="I9" s="127"/>
      <c r="J9" s="127"/>
      <c r="K9" s="127"/>
      <c r="L9" s="127"/>
      <c r="M9" s="347"/>
      <c r="N9" s="347"/>
      <c r="O9" s="347"/>
      <c r="P9" s="347"/>
      <c r="Q9" s="347"/>
      <c r="R9" s="347"/>
      <c r="S9" s="347"/>
    </row>
    <row r="10" spans="1:19" hidden="1" x14ac:dyDescent="0.3">
      <c r="B10" s="1635"/>
      <c r="C10" s="1635"/>
      <c r="D10" s="1635"/>
      <c r="E10" s="126"/>
      <c r="F10" s="127"/>
      <c r="G10" s="127"/>
      <c r="H10" s="127"/>
      <c r="I10" s="127"/>
      <c r="J10" s="127"/>
      <c r="K10" s="127"/>
      <c r="L10" s="127"/>
      <c r="M10" s="347"/>
      <c r="N10" s="347"/>
      <c r="O10" s="347"/>
      <c r="P10" s="347"/>
      <c r="Q10" s="347"/>
      <c r="R10" s="347"/>
      <c r="S10" s="347"/>
    </row>
    <row r="11" spans="1:19" hidden="1" x14ac:dyDescent="0.3">
      <c r="B11" s="1635"/>
      <c r="C11" s="1635"/>
      <c r="D11" s="1635"/>
      <c r="E11" s="126"/>
      <c r="F11" s="127"/>
      <c r="G11" s="127"/>
      <c r="H11" s="127"/>
      <c r="I11" s="127"/>
      <c r="J11" s="127"/>
      <c r="K11" s="127"/>
      <c r="L11" s="127"/>
      <c r="M11" s="347"/>
      <c r="N11" s="347"/>
      <c r="O11" s="347"/>
      <c r="P11" s="347"/>
      <c r="Q11" s="347"/>
      <c r="R11" s="347"/>
      <c r="S11" s="347"/>
    </row>
    <row r="12" spans="1:19" ht="1.5" customHeight="1" thickBot="1" x14ac:dyDescent="0.35">
      <c r="B12" s="1635"/>
      <c r="C12" s="1635"/>
      <c r="D12" s="1635"/>
      <c r="E12" s="126"/>
      <c r="F12" s="127"/>
      <c r="G12" s="127"/>
      <c r="H12" s="127"/>
      <c r="I12" s="127"/>
      <c r="J12" s="127"/>
      <c r="K12" s="127"/>
      <c r="L12" s="127"/>
      <c r="M12" s="347"/>
      <c r="N12" s="347"/>
      <c r="O12" s="347"/>
      <c r="P12" s="347"/>
      <c r="Q12" s="347"/>
      <c r="R12" s="347"/>
      <c r="S12" s="347"/>
    </row>
    <row r="13" spans="1:19" ht="37.5" customHeight="1" x14ac:dyDescent="0.3">
      <c r="A13" s="1875" t="s">
        <v>396</v>
      </c>
      <c r="B13" s="1881" t="s">
        <v>268</v>
      </c>
      <c r="C13" s="1885" t="s">
        <v>454</v>
      </c>
      <c r="D13" s="1866"/>
      <c r="E13" s="1866"/>
      <c r="F13" s="1867"/>
      <c r="G13" s="1865" t="s">
        <v>476</v>
      </c>
      <c r="H13" s="1866"/>
      <c r="I13" s="1866"/>
      <c r="J13" s="1867"/>
      <c r="K13" s="347"/>
      <c r="L13" s="347"/>
      <c r="M13" s="347"/>
      <c r="N13" s="347"/>
      <c r="O13" s="347"/>
      <c r="P13" s="347"/>
      <c r="Q13" s="347"/>
      <c r="R13" s="347"/>
      <c r="S13" s="347"/>
    </row>
    <row r="14" spans="1:19" ht="68.25" customHeight="1" thickBot="1" x14ac:dyDescent="0.35">
      <c r="A14" s="1876"/>
      <c r="B14" s="1882"/>
      <c r="C14" s="998" t="s">
        <v>1018</v>
      </c>
      <c r="D14" s="216" t="s">
        <v>152</v>
      </c>
      <c r="E14" s="216" t="s">
        <v>238</v>
      </c>
      <c r="F14" s="236" t="s">
        <v>138</v>
      </c>
      <c r="G14" s="993" t="s">
        <v>742</v>
      </c>
      <c r="H14" s="216" t="s">
        <v>152</v>
      </c>
      <c r="I14" s="216" t="s">
        <v>238</v>
      </c>
      <c r="J14" s="236" t="s">
        <v>138</v>
      </c>
      <c r="K14" s="347"/>
      <c r="L14" s="347"/>
      <c r="M14" s="347"/>
      <c r="N14" s="347"/>
      <c r="O14" s="347"/>
      <c r="P14" s="347"/>
      <c r="Q14" s="347"/>
      <c r="R14" s="347"/>
      <c r="S14" s="347"/>
    </row>
    <row r="15" spans="1:19" ht="24" customHeight="1" x14ac:dyDescent="0.3">
      <c r="A15" s="48" t="s">
        <v>371</v>
      </c>
      <c r="B15" s="994" t="s">
        <v>315</v>
      </c>
      <c r="C15" s="837"/>
      <c r="D15" s="818"/>
      <c r="E15" s="818"/>
      <c r="F15" s="999">
        <f>C15-D15-E15</f>
        <v>0</v>
      </c>
      <c r="G15" s="825"/>
      <c r="H15" s="818"/>
      <c r="I15" s="818"/>
      <c r="J15" s="999">
        <f>G15-H15-I15</f>
        <v>0</v>
      </c>
      <c r="K15" s="347"/>
      <c r="L15" s="347"/>
      <c r="M15" s="347"/>
      <c r="N15" s="347"/>
      <c r="O15" s="347"/>
      <c r="P15" s="347"/>
      <c r="Q15" s="347"/>
      <c r="R15" s="347"/>
      <c r="S15" s="347"/>
    </row>
    <row r="16" spans="1:19" ht="21.75" customHeight="1" x14ac:dyDescent="0.3">
      <c r="A16" s="43" t="s">
        <v>380</v>
      </c>
      <c r="B16" s="994" t="s">
        <v>316</v>
      </c>
      <c r="C16" s="837"/>
      <c r="D16" s="818"/>
      <c r="E16" s="818"/>
      <c r="F16" s="999">
        <f>C16-D16-E16</f>
        <v>0</v>
      </c>
      <c r="G16" s="825"/>
      <c r="H16" s="818"/>
      <c r="I16" s="818"/>
      <c r="J16" s="999">
        <f>G16-H16-I16</f>
        <v>0</v>
      </c>
      <c r="K16" s="347"/>
      <c r="L16" s="347"/>
      <c r="M16" s="347"/>
      <c r="N16" s="347"/>
      <c r="O16" s="347"/>
      <c r="P16" s="347"/>
      <c r="Q16" s="347"/>
      <c r="R16" s="347"/>
      <c r="S16" s="347"/>
    </row>
    <row r="17" spans="1:20" ht="20.25" customHeight="1" x14ac:dyDescent="0.3">
      <c r="A17" s="43" t="s">
        <v>384</v>
      </c>
      <c r="B17" s="994" t="s">
        <v>317</v>
      </c>
      <c r="C17" s="837"/>
      <c r="D17" s="818"/>
      <c r="E17" s="818"/>
      <c r="F17" s="999">
        <f>C17-D17-E17</f>
        <v>0</v>
      </c>
      <c r="G17" s="825"/>
      <c r="H17" s="818"/>
      <c r="I17" s="818"/>
      <c r="J17" s="999">
        <f>G17-H17-I17</f>
        <v>0</v>
      </c>
      <c r="K17" s="347"/>
      <c r="L17" s="347"/>
      <c r="M17" s="347"/>
      <c r="N17" s="347"/>
      <c r="O17" s="347"/>
      <c r="P17" s="347"/>
      <c r="Q17" s="347"/>
      <c r="R17" s="347"/>
      <c r="S17" s="347"/>
    </row>
    <row r="18" spans="1:20" ht="20.25" customHeight="1" x14ac:dyDescent="0.3">
      <c r="A18" s="43" t="s">
        <v>385</v>
      </c>
      <c r="B18" s="994" t="s">
        <v>318</v>
      </c>
      <c r="C18" s="837"/>
      <c r="D18" s="818"/>
      <c r="E18" s="818"/>
      <c r="F18" s="999">
        <f>C18-D18-E18</f>
        <v>0</v>
      </c>
      <c r="G18" s="825"/>
      <c r="H18" s="818"/>
      <c r="I18" s="818"/>
      <c r="J18" s="999">
        <f>G18-H18-I18</f>
        <v>0</v>
      </c>
      <c r="K18" s="347"/>
      <c r="L18" s="347"/>
      <c r="M18" s="347"/>
      <c r="N18" s="347"/>
      <c r="O18" s="347"/>
      <c r="P18" s="347"/>
      <c r="Q18" s="347"/>
      <c r="R18" s="347"/>
      <c r="S18" s="347"/>
    </row>
    <row r="19" spans="1:20" ht="20.25" customHeight="1" thickBot="1" x14ac:dyDescent="0.35">
      <c r="A19" s="995" t="s">
        <v>386</v>
      </c>
      <c r="B19" s="996" t="s">
        <v>319</v>
      </c>
      <c r="C19" s="951"/>
      <c r="D19" s="1000"/>
      <c r="E19" s="952"/>
      <c r="F19" s="1001">
        <f>C19-D19-E19</f>
        <v>0</v>
      </c>
      <c r="G19" s="954"/>
      <c r="H19" s="1000"/>
      <c r="I19" s="952"/>
      <c r="J19" s="1001">
        <f>G19-H19-I19</f>
        <v>0</v>
      </c>
      <c r="K19" s="347"/>
      <c r="L19" s="347"/>
      <c r="M19" s="347"/>
      <c r="N19" s="347"/>
      <c r="O19" s="347"/>
      <c r="P19" s="347"/>
      <c r="Q19" s="347"/>
      <c r="R19" s="347"/>
      <c r="S19" s="347"/>
    </row>
    <row r="20" spans="1:20" ht="21.75" customHeight="1" thickBot="1" x14ac:dyDescent="0.35">
      <c r="A20" s="997" t="s">
        <v>387</v>
      </c>
      <c r="B20" s="940" t="s">
        <v>743</v>
      </c>
      <c r="C20" s="1002">
        <f>SUM(C15:C19)</f>
        <v>0</v>
      </c>
      <c r="D20" s="1003">
        <f t="shared" ref="D20:J20" si="0">SUM(D15:D19)</f>
        <v>0</v>
      </c>
      <c r="E20" s="1003">
        <f t="shared" si="0"/>
        <v>0</v>
      </c>
      <c r="F20" s="1004">
        <f t="shared" si="0"/>
        <v>0</v>
      </c>
      <c r="G20" s="1005">
        <f t="shared" si="0"/>
        <v>0</v>
      </c>
      <c r="H20" s="1003">
        <f t="shared" si="0"/>
        <v>0</v>
      </c>
      <c r="I20" s="1003">
        <f t="shared" si="0"/>
        <v>0</v>
      </c>
      <c r="J20" s="1004">
        <f t="shared" si="0"/>
        <v>0</v>
      </c>
      <c r="K20" s="347"/>
      <c r="L20" s="347"/>
      <c r="M20" s="347"/>
      <c r="N20" s="347"/>
      <c r="O20" s="347"/>
      <c r="P20" s="347"/>
      <c r="Q20" s="347"/>
      <c r="R20" s="347"/>
      <c r="S20" s="347"/>
    </row>
    <row r="21" spans="1:20" x14ac:dyDescent="0.3">
      <c r="B21" s="1868"/>
      <c r="C21" s="1868"/>
      <c r="D21" s="1868"/>
      <c r="E21" s="126"/>
      <c r="F21" s="347"/>
      <c r="G21" s="347"/>
      <c r="H21" s="347"/>
      <c r="I21" s="347"/>
      <c r="J21" s="347"/>
      <c r="K21" s="347"/>
      <c r="L21" s="347"/>
      <c r="M21" s="347"/>
      <c r="N21" s="347"/>
      <c r="O21" s="347"/>
      <c r="P21" s="347"/>
      <c r="Q21" s="347"/>
      <c r="R21" s="347"/>
      <c r="S21" s="347"/>
    </row>
    <row r="22" spans="1:20" ht="12" customHeight="1" thickBot="1" x14ac:dyDescent="0.35">
      <c r="B22" s="344"/>
      <c r="C22" s="344"/>
      <c r="D22" s="344"/>
      <c r="E22" s="126"/>
      <c r="F22" s="347"/>
      <c r="G22" s="347"/>
      <c r="H22" s="347"/>
      <c r="I22" s="347"/>
      <c r="J22" s="347"/>
      <c r="K22" s="347"/>
      <c r="L22" s="347"/>
      <c r="M22" s="347"/>
      <c r="N22" s="347"/>
      <c r="O22" s="347"/>
      <c r="P22" s="347"/>
      <c r="Q22" s="347"/>
      <c r="R22" s="347"/>
      <c r="S22" s="347"/>
    </row>
    <row r="23" spans="1:20" ht="18" customHeight="1" thickBot="1" x14ac:dyDescent="0.35">
      <c r="A23" s="1873" t="s">
        <v>396</v>
      </c>
      <c r="B23" s="1883" t="s">
        <v>744</v>
      </c>
      <c r="C23" s="1877" t="s">
        <v>453</v>
      </c>
      <c r="D23" s="1869" t="s">
        <v>709</v>
      </c>
      <c r="E23" s="1888" t="s">
        <v>287</v>
      </c>
      <c r="F23" s="1858"/>
      <c r="G23" s="1858"/>
      <c r="H23" s="1858"/>
      <c r="I23" s="1858"/>
      <c r="J23" s="1858"/>
      <c r="K23" s="1858"/>
      <c r="L23" s="1859"/>
      <c r="M23" s="1858" t="s">
        <v>288</v>
      </c>
      <c r="N23" s="1858"/>
      <c r="O23" s="1858"/>
      <c r="P23" s="1858"/>
      <c r="Q23" s="1858"/>
      <c r="R23" s="1859"/>
      <c r="S23" s="1886" t="s">
        <v>454</v>
      </c>
      <c r="T23" s="1864"/>
    </row>
    <row r="24" spans="1:20" ht="114.75" customHeight="1" thickBot="1" x14ac:dyDescent="0.35">
      <c r="A24" s="1874"/>
      <c r="B24" s="1884"/>
      <c r="C24" s="1878"/>
      <c r="D24" s="1870"/>
      <c r="E24" s="1007" t="s">
        <v>464</v>
      </c>
      <c r="F24" s="1008" t="s">
        <v>465</v>
      </c>
      <c r="G24" s="1008" t="s">
        <v>466</v>
      </c>
      <c r="H24" s="1008" t="s">
        <v>157</v>
      </c>
      <c r="I24" s="298" t="s">
        <v>745</v>
      </c>
      <c r="J24" s="1008" t="s">
        <v>243</v>
      </c>
      <c r="K24" s="1009" t="s">
        <v>947</v>
      </c>
      <c r="L24" s="1010" t="s">
        <v>948</v>
      </c>
      <c r="M24" s="1012" t="s">
        <v>158</v>
      </c>
      <c r="N24" s="1008" t="s">
        <v>157</v>
      </c>
      <c r="O24" s="1008" t="s">
        <v>746</v>
      </c>
      <c r="P24" s="1008" t="s">
        <v>290</v>
      </c>
      <c r="Q24" s="1011" t="s">
        <v>949</v>
      </c>
      <c r="R24" s="1010" t="s">
        <v>928</v>
      </c>
      <c r="S24" s="1887"/>
      <c r="T24" s="1864"/>
    </row>
    <row r="25" spans="1:20" ht="18.75" customHeight="1" x14ac:dyDescent="0.3">
      <c r="A25" s="1018" t="s">
        <v>371</v>
      </c>
      <c r="B25" s="1014" t="s">
        <v>315</v>
      </c>
      <c r="C25" s="949"/>
      <c r="D25" s="1019"/>
      <c r="E25" s="946"/>
      <c r="F25" s="947"/>
      <c r="G25" s="947"/>
      <c r="H25" s="947"/>
      <c r="I25" s="947"/>
      <c r="J25" s="947"/>
      <c r="K25" s="947"/>
      <c r="L25" s="1020"/>
      <c r="M25" s="949"/>
      <c r="N25" s="947"/>
      <c r="O25" s="947"/>
      <c r="P25" s="947"/>
      <c r="Q25" s="947"/>
      <c r="R25" s="947"/>
      <c r="S25" s="1021">
        <f>D25+E25+F25+G25+H25+I25+J25+K25+L25-M25-N25-O25-P25-Q25-R25</f>
        <v>0</v>
      </c>
      <c r="T25" s="3"/>
    </row>
    <row r="26" spans="1:20" ht="21" customHeight="1" x14ac:dyDescent="0.3">
      <c r="A26" s="1013" t="s">
        <v>380</v>
      </c>
      <c r="B26" s="648" t="s">
        <v>316</v>
      </c>
      <c r="C26" s="825"/>
      <c r="D26" s="1022"/>
      <c r="E26" s="837"/>
      <c r="F26" s="818"/>
      <c r="G26" s="818"/>
      <c r="H26" s="818"/>
      <c r="I26" s="818"/>
      <c r="J26" s="818"/>
      <c r="K26" s="818"/>
      <c r="L26" s="1023"/>
      <c r="M26" s="825"/>
      <c r="N26" s="818"/>
      <c r="O26" s="818"/>
      <c r="P26" s="818"/>
      <c r="Q26" s="818"/>
      <c r="R26" s="818"/>
      <c r="S26" s="1024">
        <f>D26+E26+F26+G26+H26+I26+J26+K26+L26-M26-N26-O26-P26-Q26-R26</f>
        <v>0</v>
      </c>
      <c r="T26" s="3"/>
    </row>
    <row r="27" spans="1:20" ht="16.5" customHeight="1" x14ac:dyDescent="0.3">
      <c r="A27" s="1013" t="s">
        <v>384</v>
      </c>
      <c r="B27" s="648" t="s">
        <v>317</v>
      </c>
      <c r="C27" s="825"/>
      <c r="D27" s="1022"/>
      <c r="E27" s="837"/>
      <c r="F27" s="818"/>
      <c r="G27" s="818"/>
      <c r="H27" s="818"/>
      <c r="I27" s="818"/>
      <c r="J27" s="818"/>
      <c r="K27" s="818"/>
      <c r="L27" s="1023"/>
      <c r="M27" s="825"/>
      <c r="N27" s="818"/>
      <c r="O27" s="818"/>
      <c r="P27" s="818"/>
      <c r="Q27" s="818"/>
      <c r="R27" s="818"/>
      <c r="S27" s="1024">
        <f>D27+E27+F27+G27+H27+I27+J27+K27+L27-M27-N27-O27-P27-Q27-R27</f>
        <v>0</v>
      </c>
      <c r="T27" s="3"/>
    </row>
    <row r="28" spans="1:20" ht="18" customHeight="1" x14ac:dyDescent="0.3">
      <c r="A28" s="1013" t="s">
        <v>385</v>
      </c>
      <c r="B28" s="648" t="s">
        <v>318</v>
      </c>
      <c r="C28" s="825"/>
      <c r="D28" s="1022"/>
      <c r="E28" s="837"/>
      <c r="F28" s="818"/>
      <c r="G28" s="818"/>
      <c r="H28" s="818"/>
      <c r="I28" s="818"/>
      <c r="J28" s="818"/>
      <c r="K28" s="818"/>
      <c r="L28" s="1023"/>
      <c r="M28" s="825"/>
      <c r="N28" s="818"/>
      <c r="O28" s="818"/>
      <c r="P28" s="818"/>
      <c r="Q28" s="818"/>
      <c r="R28" s="818"/>
      <c r="S28" s="1024">
        <f>D28+E28+F28+G28+H28+I28+J28+K28+L28-M28-N28-O28-P28-Q28-R28</f>
        <v>0</v>
      </c>
      <c r="T28" s="3"/>
    </row>
    <row r="29" spans="1:20" ht="15.75" thickBot="1" x14ac:dyDescent="0.35">
      <c r="A29" s="1015" t="s">
        <v>386</v>
      </c>
      <c r="B29" s="649" t="s">
        <v>319</v>
      </c>
      <c r="C29" s="954"/>
      <c r="D29" s="1025"/>
      <c r="E29" s="951"/>
      <c r="F29" s="952"/>
      <c r="G29" s="952"/>
      <c r="H29" s="952"/>
      <c r="I29" s="952"/>
      <c r="J29" s="952"/>
      <c r="K29" s="952"/>
      <c r="L29" s="1026"/>
      <c r="M29" s="954"/>
      <c r="N29" s="952"/>
      <c r="O29" s="952"/>
      <c r="P29" s="952"/>
      <c r="Q29" s="952"/>
      <c r="R29" s="952"/>
      <c r="S29" s="1027">
        <f>D29+E29+F29+G29+H29+I29+J29+K29+L29-M29-N29-O29-P29-Q29-R29</f>
        <v>0</v>
      </c>
      <c r="T29" s="3"/>
    </row>
    <row r="30" spans="1:20" ht="15.75" thickBot="1" x14ac:dyDescent="0.35">
      <c r="A30" s="1016" t="s">
        <v>387</v>
      </c>
      <c r="B30" s="1017" t="s">
        <v>743</v>
      </c>
      <c r="C30" s="1005">
        <f>SUM(C25:C29)</f>
        <v>0</v>
      </c>
      <c r="D30" s="1028">
        <f t="shared" ref="D30:S30" si="1">SUM(D25:D29)</f>
        <v>0</v>
      </c>
      <c r="E30" s="1002">
        <f t="shared" si="1"/>
        <v>0</v>
      </c>
      <c r="F30" s="1003">
        <f t="shared" si="1"/>
        <v>0</v>
      </c>
      <c r="G30" s="1003">
        <f t="shared" si="1"/>
        <v>0</v>
      </c>
      <c r="H30" s="1003">
        <f t="shared" si="1"/>
        <v>0</v>
      </c>
      <c r="I30" s="1003">
        <f t="shared" si="1"/>
        <v>0</v>
      </c>
      <c r="J30" s="1003">
        <f t="shared" si="1"/>
        <v>0</v>
      </c>
      <c r="K30" s="1003">
        <f t="shared" si="1"/>
        <v>0</v>
      </c>
      <c r="L30" s="1004">
        <f t="shared" si="1"/>
        <v>0</v>
      </c>
      <c r="M30" s="1005">
        <f t="shared" si="1"/>
        <v>0</v>
      </c>
      <c r="N30" s="1003">
        <f t="shared" si="1"/>
        <v>0</v>
      </c>
      <c r="O30" s="1003">
        <f t="shared" si="1"/>
        <v>0</v>
      </c>
      <c r="P30" s="1003">
        <f t="shared" si="1"/>
        <v>0</v>
      </c>
      <c r="Q30" s="1003">
        <f t="shared" si="1"/>
        <v>0</v>
      </c>
      <c r="R30" s="1003">
        <f t="shared" si="1"/>
        <v>0</v>
      </c>
      <c r="S30" s="1004">
        <f t="shared" si="1"/>
        <v>0</v>
      </c>
      <c r="T30" s="3"/>
    </row>
    <row r="31" spans="1:20" ht="13.5" customHeight="1" x14ac:dyDescent="0.3">
      <c r="B31" s="344"/>
      <c r="C31" s="344"/>
      <c r="D31" s="344"/>
      <c r="E31" s="126"/>
      <c r="F31" s="347"/>
      <c r="G31" s="347"/>
      <c r="H31" s="347"/>
      <c r="I31" s="347"/>
      <c r="J31" s="347"/>
      <c r="K31" s="347"/>
      <c r="L31" s="347"/>
      <c r="M31" s="347"/>
      <c r="N31" s="347"/>
      <c r="O31" s="347"/>
      <c r="P31" s="347"/>
      <c r="Q31" s="347"/>
      <c r="R31" s="347"/>
      <c r="S31" s="347"/>
    </row>
    <row r="32" spans="1:20" s="56" customFormat="1" ht="13.5" customHeight="1" x14ac:dyDescent="0.3">
      <c r="B32" s="1860" t="s">
        <v>942</v>
      </c>
      <c r="C32" s="1860"/>
      <c r="D32" s="1860"/>
      <c r="E32" s="1860"/>
      <c r="F32" s="1860"/>
      <c r="G32" s="1860"/>
    </row>
    <row r="33" spans="1:21" s="56" customFormat="1" ht="31.9" customHeight="1" x14ac:dyDescent="0.3">
      <c r="B33" s="1863" t="s">
        <v>950</v>
      </c>
      <c r="C33" s="1863"/>
      <c r="D33" s="1863"/>
      <c r="E33" s="1863"/>
      <c r="F33" s="1863"/>
      <c r="G33" s="1863"/>
    </row>
    <row r="34" spans="1:21" s="56" customFormat="1" ht="13.5" customHeight="1" x14ac:dyDescent="0.3">
      <c r="B34" s="1860" t="s">
        <v>944</v>
      </c>
      <c r="C34" s="1860"/>
      <c r="D34" s="1860"/>
      <c r="E34" s="1860"/>
      <c r="F34" s="1860"/>
      <c r="G34" s="1860"/>
    </row>
    <row r="35" spans="1:21" ht="13.5" customHeight="1" thickBot="1" x14ac:dyDescent="0.35">
      <c r="B35" s="344"/>
      <c r="C35" s="344"/>
      <c r="D35" s="347"/>
      <c r="E35" s="126"/>
      <c r="F35" s="347"/>
      <c r="G35" s="347"/>
      <c r="H35" s="347"/>
      <c r="I35" s="347"/>
      <c r="J35" s="347"/>
      <c r="K35" s="347"/>
      <c r="L35" s="347"/>
      <c r="M35" s="347"/>
      <c r="N35" s="347"/>
      <c r="O35" s="347"/>
      <c r="P35" s="347"/>
      <c r="Q35" s="347"/>
      <c r="R35" s="347"/>
      <c r="S35" s="347"/>
    </row>
    <row r="36" spans="1:21" s="10" customFormat="1" ht="27.75" customHeight="1" thickBot="1" x14ac:dyDescent="0.35">
      <c r="A36" s="1871" t="s">
        <v>396</v>
      </c>
      <c r="B36" s="1879" t="s">
        <v>268</v>
      </c>
      <c r="C36" s="1855" t="s">
        <v>414</v>
      </c>
      <c r="D36" s="1856"/>
      <c r="E36" s="1856"/>
      <c r="F36" s="1856"/>
      <c r="G36" s="1856"/>
      <c r="H36" s="1856"/>
      <c r="I36" s="1857"/>
      <c r="J36" s="1858" t="s">
        <v>415</v>
      </c>
      <c r="K36" s="1858"/>
      <c r="L36" s="1858"/>
      <c r="M36" s="1858"/>
      <c r="N36" s="1858"/>
      <c r="O36" s="1858"/>
      <c r="P36" s="1858"/>
      <c r="Q36" s="1859"/>
      <c r="R36" s="36"/>
      <c r="S36" s="36"/>
      <c r="T36" s="8"/>
      <c r="U36" s="8"/>
    </row>
    <row r="37" spans="1:21" s="10" customFormat="1" ht="90" customHeight="1" thickBot="1" x14ac:dyDescent="0.35">
      <c r="A37" s="1872"/>
      <c r="B37" s="1880"/>
      <c r="C37" s="1032" t="s">
        <v>453</v>
      </c>
      <c r="D37" s="1033" t="s">
        <v>709</v>
      </c>
      <c r="E37" s="143" t="s">
        <v>332</v>
      </c>
      <c r="F37" s="143" t="s">
        <v>298</v>
      </c>
      <c r="G37" s="143" t="s">
        <v>460</v>
      </c>
      <c r="H37" s="143" t="s">
        <v>715</v>
      </c>
      <c r="I37" s="1034" t="s">
        <v>454</v>
      </c>
      <c r="J37" s="1031" t="s">
        <v>453</v>
      </c>
      <c r="K37" s="338" t="s">
        <v>709</v>
      </c>
      <c r="L37" s="122" t="s">
        <v>945</v>
      </c>
      <c r="M37" s="122" t="s">
        <v>946</v>
      </c>
      <c r="N37" s="122" t="s">
        <v>298</v>
      </c>
      <c r="O37" s="122" t="s">
        <v>461</v>
      </c>
      <c r="P37" s="122" t="s">
        <v>715</v>
      </c>
      <c r="Q37" s="135" t="s">
        <v>454</v>
      </c>
      <c r="R37" s="37"/>
      <c r="S37" s="37"/>
      <c r="T37" s="9"/>
    </row>
    <row r="38" spans="1:21" ht="24.75" customHeight="1" x14ac:dyDescent="0.3">
      <c r="A38" s="337" t="s">
        <v>371</v>
      </c>
      <c r="B38" s="1029" t="s">
        <v>315</v>
      </c>
      <c r="C38" s="946"/>
      <c r="D38" s="947"/>
      <c r="E38" s="947"/>
      <c r="F38" s="947"/>
      <c r="G38" s="947"/>
      <c r="H38" s="947"/>
      <c r="I38" s="1021">
        <f t="shared" ref="I38:I43" si="2">D38+E38-F38+G38+H38</f>
        <v>0</v>
      </c>
      <c r="J38" s="949"/>
      <c r="K38" s="947"/>
      <c r="L38" s="947"/>
      <c r="M38" s="947"/>
      <c r="N38" s="947"/>
      <c r="O38" s="947"/>
      <c r="P38" s="947"/>
      <c r="Q38" s="819">
        <f>K38+L38-M38-N38+O38+P38</f>
        <v>0</v>
      </c>
      <c r="R38" s="11"/>
      <c r="S38" s="11"/>
      <c r="T38" s="3"/>
    </row>
    <row r="39" spans="1:21" ht="21" customHeight="1" x14ac:dyDescent="0.3">
      <c r="A39" s="141" t="s">
        <v>380</v>
      </c>
      <c r="B39" s="1030" t="s">
        <v>316</v>
      </c>
      <c r="C39" s="837"/>
      <c r="D39" s="818"/>
      <c r="E39" s="818"/>
      <c r="F39" s="818"/>
      <c r="G39" s="818"/>
      <c r="H39" s="818"/>
      <c r="I39" s="1024">
        <f t="shared" si="2"/>
        <v>0</v>
      </c>
      <c r="J39" s="825"/>
      <c r="K39" s="818"/>
      <c r="L39" s="818"/>
      <c r="M39" s="818"/>
      <c r="N39" s="818"/>
      <c r="O39" s="818"/>
      <c r="P39" s="818"/>
      <c r="Q39" s="1037">
        <f>K39+L39-M39-N39+O39+P39</f>
        <v>0</v>
      </c>
      <c r="R39" s="11"/>
      <c r="S39" s="11"/>
      <c r="T39" s="3"/>
    </row>
    <row r="40" spans="1:21" x14ac:dyDescent="0.3">
      <c r="A40" s="141" t="s">
        <v>384</v>
      </c>
      <c r="B40" s="1030" t="s">
        <v>317</v>
      </c>
      <c r="C40" s="837"/>
      <c r="D40" s="818"/>
      <c r="E40" s="818"/>
      <c r="F40" s="818"/>
      <c r="G40" s="818"/>
      <c r="H40" s="818"/>
      <c r="I40" s="1024">
        <f t="shared" si="2"/>
        <v>0</v>
      </c>
      <c r="J40" s="825"/>
      <c r="K40" s="818"/>
      <c r="L40" s="818"/>
      <c r="M40" s="818"/>
      <c r="N40" s="818"/>
      <c r="O40" s="818"/>
      <c r="P40" s="818"/>
      <c r="Q40" s="1037">
        <f>K40+L40-M40-N40+O40+P40</f>
        <v>0</v>
      </c>
      <c r="R40" s="11"/>
      <c r="S40" s="11"/>
      <c r="T40" s="3"/>
    </row>
    <row r="41" spans="1:21" ht="18.75" customHeight="1" x14ac:dyDescent="0.3">
      <c r="A41" s="141" t="s">
        <v>385</v>
      </c>
      <c r="B41" s="1030" t="s">
        <v>318</v>
      </c>
      <c r="C41" s="837"/>
      <c r="D41" s="818"/>
      <c r="E41" s="818"/>
      <c r="F41" s="818"/>
      <c r="G41" s="818"/>
      <c r="H41" s="818"/>
      <c r="I41" s="1024">
        <f t="shared" si="2"/>
        <v>0</v>
      </c>
      <c r="J41" s="825"/>
      <c r="K41" s="818"/>
      <c r="L41" s="818"/>
      <c r="M41" s="818"/>
      <c r="N41" s="818"/>
      <c r="O41" s="818"/>
      <c r="P41" s="818"/>
      <c r="Q41" s="1037">
        <f>K41+L41-M41-N41+O41+P41</f>
        <v>0</v>
      </c>
      <c r="R41" s="11"/>
      <c r="S41" s="11"/>
      <c r="T41" s="3"/>
    </row>
    <row r="42" spans="1:21" ht="19.5" customHeight="1" thickBot="1" x14ac:dyDescent="0.35">
      <c r="A42" s="1035" t="s">
        <v>386</v>
      </c>
      <c r="B42" s="1036" t="s">
        <v>319</v>
      </c>
      <c r="C42" s="951"/>
      <c r="D42" s="952"/>
      <c r="E42" s="952"/>
      <c r="F42" s="952"/>
      <c r="G42" s="952"/>
      <c r="H42" s="952"/>
      <c r="I42" s="1027">
        <f t="shared" si="2"/>
        <v>0</v>
      </c>
      <c r="J42" s="954"/>
      <c r="K42" s="952"/>
      <c r="L42" s="952"/>
      <c r="M42" s="952"/>
      <c r="N42" s="952"/>
      <c r="O42" s="952"/>
      <c r="P42" s="952"/>
      <c r="Q42" s="820">
        <f>K42+L42-M42-N42+O42+P42</f>
        <v>0</v>
      </c>
      <c r="R42" s="11"/>
      <c r="S42" s="11"/>
      <c r="T42" s="3"/>
    </row>
    <row r="43" spans="1:21" s="10" customFormat="1" ht="15.75" thickBot="1" x14ac:dyDescent="0.35">
      <c r="A43" s="683" t="s">
        <v>387</v>
      </c>
      <c r="B43" s="987" t="s">
        <v>743</v>
      </c>
      <c r="C43" s="619">
        <f>SUM(C38:C42)</f>
        <v>0</v>
      </c>
      <c r="D43" s="620">
        <f t="shared" ref="D43:Q43" si="3">SUM(D38:D42)</f>
        <v>0</v>
      </c>
      <c r="E43" s="620">
        <f t="shared" si="3"/>
        <v>0</v>
      </c>
      <c r="F43" s="620">
        <f t="shared" si="3"/>
        <v>0</v>
      </c>
      <c r="G43" s="620">
        <f t="shared" si="3"/>
        <v>0</v>
      </c>
      <c r="H43" s="620">
        <f t="shared" si="3"/>
        <v>0</v>
      </c>
      <c r="I43" s="621">
        <f t="shared" si="2"/>
        <v>0</v>
      </c>
      <c r="J43" s="622">
        <f t="shared" si="3"/>
        <v>0</v>
      </c>
      <c r="K43" s="620">
        <f t="shared" si="3"/>
        <v>0</v>
      </c>
      <c r="L43" s="620">
        <f t="shared" si="3"/>
        <v>0</v>
      </c>
      <c r="M43" s="620">
        <f t="shared" si="3"/>
        <v>0</v>
      </c>
      <c r="N43" s="620">
        <f t="shared" si="3"/>
        <v>0</v>
      </c>
      <c r="O43" s="620">
        <f t="shared" si="3"/>
        <v>0</v>
      </c>
      <c r="P43" s="620">
        <f t="shared" si="3"/>
        <v>0</v>
      </c>
      <c r="Q43" s="621">
        <f t="shared" si="3"/>
        <v>0</v>
      </c>
      <c r="R43" s="26"/>
      <c r="S43" s="26"/>
    </row>
    <row r="44" spans="1:21" s="10" customFormat="1" x14ac:dyDescent="0.3">
      <c r="C44" s="15"/>
      <c r="D44" s="9"/>
      <c r="E44" s="12"/>
      <c r="F44" s="9"/>
      <c r="G44" s="9"/>
      <c r="H44" s="9"/>
      <c r="I44" s="9"/>
      <c r="J44" s="9"/>
      <c r="K44" s="9"/>
      <c r="L44" s="9"/>
      <c r="M44" s="9"/>
    </row>
    <row r="45" spans="1:21" s="10" customFormat="1" x14ac:dyDescent="0.3">
      <c r="C45" s="15"/>
      <c r="D45" s="9"/>
      <c r="E45" s="12"/>
      <c r="F45" s="9"/>
      <c r="G45" s="9"/>
      <c r="H45" s="9"/>
      <c r="I45" s="9"/>
      <c r="J45" s="9"/>
      <c r="K45" s="9"/>
      <c r="L45" s="9"/>
      <c r="M45" s="9"/>
    </row>
    <row r="46" spans="1:21" s="10" customFormat="1" ht="15.75" x14ac:dyDescent="0.3">
      <c r="B46" s="1860" t="s">
        <v>1017</v>
      </c>
      <c r="C46" s="1860"/>
      <c r="D46" s="1860"/>
      <c r="E46" s="1860"/>
      <c r="F46" s="1860"/>
      <c r="G46" s="1860"/>
      <c r="H46" s="1860"/>
      <c r="I46" s="9"/>
      <c r="J46" s="9"/>
      <c r="K46" s="9"/>
      <c r="L46" s="9"/>
      <c r="M46" s="9"/>
    </row>
    <row r="69" ht="15.75" customHeight="1" x14ac:dyDescent="0.3"/>
  </sheetData>
  <mergeCells count="33">
    <mergeCell ref="B46:H46"/>
    <mergeCell ref="S23:S24"/>
    <mergeCell ref="B32:G32"/>
    <mergeCell ref="B33:G33"/>
    <mergeCell ref="B34:G34"/>
    <mergeCell ref="C36:I36"/>
    <mergeCell ref="J36:Q36"/>
    <mergeCell ref="M23:R23"/>
    <mergeCell ref="E23:L23"/>
    <mergeCell ref="A36:A37"/>
    <mergeCell ref="A23:A24"/>
    <mergeCell ref="A13:A14"/>
    <mergeCell ref="C23:C24"/>
    <mergeCell ref="B8:D8"/>
    <mergeCell ref="B9:D9"/>
    <mergeCell ref="B10:D10"/>
    <mergeCell ref="B36:B37"/>
    <mergeCell ref="B13:B14"/>
    <mergeCell ref="B23:B24"/>
    <mergeCell ref="C13:F13"/>
    <mergeCell ref="T23:T24"/>
    <mergeCell ref="B12:D12"/>
    <mergeCell ref="G13:J13"/>
    <mergeCell ref="B21:D21"/>
    <mergeCell ref="D23:D24"/>
    <mergeCell ref="B1:D1"/>
    <mergeCell ref="B2:D2"/>
    <mergeCell ref="B3:D3"/>
    <mergeCell ref="B4:D4"/>
    <mergeCell ref="B11:D11"/>
    <mergeCell ref="B5:H5"/>
    <mergeCell ref="B7:H7"/>
    <mergeCell ref="B6:H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76"/>
  <sheetViews>
    <sheetView topLeftCell="A11" zoomScaleNormal="100" workbookViewId="0"/>
  </sheetViews>
  <sheetFormatPr defaultColWidth="9.140625" defaultRowHeight="12.75" x14ac:dyDescent="0.25"/>
  <cols>
    <col min="1" max="1" width="13.140625" style="79" customWidth="1"/>
    <col min="2" max="2" width="68.140625" style="79" customWidth="1"/>
    <col min="3" max="3" width="17.7109375" style="79" customWidth="1"/>
    <col min="4" max="4" width="16.5703125" style="79" customWidth="1"/>
    <col min="5" max="5" width="16.85546875" style="79" customWidth="1"/>
    <col min="6" max="6" width="16.28515625" style="79" customWidth="1"/>
    <col min="7" max="7" width="15.42578125" style="79" customWidth="1"/>
    <col min="8" max="8" width="15.85546875" style="79" customWidth="1"/>
    <col min="9" max="10" width="14.5703125" style="79" customWidth="1"/>
    <col min="11" max="11" width="15.85546875" style="79" customWidth="1"/>
    <col min="12" max="12" width="19.140625" style="79" customWidth="1"/>
    <col min="13" max="14" width="14.7109375" style="79" customWidth="1"/>
    <col min="15" max="15" width="17.28515625" style="79" customWidth="1"/>
    <col min="16" max="16" width="19.140625" style="79" customWidth="1"/>
    <col min="17" max="17" width="19" style="79" customWidth="1"/>
    <col min="18" max="18" width="12.140625" style="79" customWidth="1"/>
    <col min="19" max="19" width="15.140625" style="79" customWidth="1"/>
    <col min="20" max="16384" width="9.140625" style="79"/>
  </cols>
  <sheetData>
    <row r="1" spans="1:13" x14ac:dyDescent="0.25">
      <c r="A1" s="348"/>
      <c r="B1" s="1930" t="s">
        <v>178</v>
      </c>
      <c r="C1" s="1930"/>
      <c r="D1" s="1930"/>
    </row>
    <row r="2" spans="1:13" x14ac:dyDescent="0.25">
      <c r="A2" s="348"/>
      <c r="B2" s="1931"/>
      <c r="C2" s="1931"/>
      <c r="D2" s="1931"/>
    </row>
    <row r="3" spans="1:13" x14ac:dyDescent="0.25">
      <c r="B3" s="1930" t="s">
        <v>136</v>
      </c>
      <c r="C3" s="1930"/>
      <c r="D3" s="1930"/>
    </row>
    <row r="4" spans="1:13" ht="15" customHeight="1" x14ac:dyDescent="0.25">
      <c r="B4" s="1932"/>
      <c r="C4" s="1932"/>
      <c r="D4" s="1932"/>
    </row>
    <row r="5" spans="1:13" ht="15" customHeight="1" x14ac:dyDescent="0.25">
      <c r="B5" s="80" t="s">
        <v>553</v>
      </c>
      <c r="C5" s="80"/>
      <c r="D5" s="81"/>
    </row>
    <row r="6" spans="1:13" ht="15" customHeight="1" x14ac:dyDescent="0.25">
      <c r="B6" s="1932" t="s">
        <v>554</v>
      </c>
      <c r="C6" s="1932"/>
      <c r="D6" s="1932"/>
    </row>
    <row r="7" spans="1:13" ht="40.9" customHeight="1" x14ac:dyDescent="0.25">
      <c r="B7" s="1939" t="s">
        <v>555</v>
      </c>
      <c r="C7" s="1939"/>
      <c r="D7" s="1939"/>
    </row>
    <row r="8" spans="1:13" ht="15" customHeight="1" x14ac:dyDescent="0.25">
      <c r="D8" s="81"/>
    </row>
    <row r="9" spans="1:13" ht="11.25" customHeight="1" thickBot="1" x14ac:dyDescent="0.3">
      <c r="B9" s="1764"/>
      <c r="C9" s="1764"/>
      <c r="D9" s="1764"/>
    </row>
    <row r="10" spans="1:13" ht="13.5" hidden="1" thickBot="1" x14ac:dyDescent="0.3">
      <c r="B10" s="1719"/>
      <c r="C10" s="1719"/>
      <c r="D10" s="1719"/>
    </row>
    <row r="11" spans="1:13" ht="34.5" customHeight="1" thickBot="1" x14ac:dyDescent="0.3">
      <c r="A11" s="1913" t="s">
        <v>396</v>
      </c>
      <c r="B11" s="1911" t="s">
        <v>268</v>
      </c>
      <c r="C11" s="1612"/>
      <c r="D11" s="1612"/>
      <c r="E11" s="1929" t="s">
        <v>454</v>
      </c>
      <c r="F11" s="1921"/>
      <c r="G11" s="1921"/>
      <c r="H11" s="1922"/>
      <c r="I11" s="1921" t="s">
        <v>476</v>
      </c>
      <c r="J11" s="1921"/>
      <c r="K11" s="1921"/>
      <c r="L11" s="1922"/>
      <c r="M11" s="63"/>
    </row>
    <row r="12" spans="1:13" ht="51" customHeight="1" thickBot="1" x14ac:dyDescent="0.3">
      <c r="A12" s="1914"/>
      <c r="B12" s="1912"/>
      <c r="C12" s="1613"/>
      <c r="D12" s="1613"/>
      <c r="E12" s="902" t="s">
        <v>551</v>
      </c>
      <c r="F12" s="122" t="s">
        <v>843</v>
      </c>
      <c r="G12" s="122" t="s">
        <v>238</v>
      </c>
      <c r="H12" s="283" t="s">
        <v>138</v>
      </c>
      <c r="I12" s="669" t="s">
        <v>551</v>
      </c>
      <c r="J12" s="122" t="s">
        <v>239</v>
      </c>
      <c r="K12" s="122" t="s">
        <v>238</v>
      </c>
      <c r="L12" s="283" t="s">
        <v>138</v>
      </c>
      <c r="M12" s="57"/>
    </row>
    <row r="13" spans="1:13" ht="24" customHeight="1" thickBot="1" x14ac:dyDescent="0.3">
      <c r="A13" s="1940" t="s">
        <v>320</v>
      </c>
      <c r="B13" s="1941"/>
      <c r="C13" s="1941"/>
      <c r="D13" s="1941"/>
      <c r="E13" s="742"/>
      <c r="F13" s="1064"/>
      <c r="G13" s="1064"/>
      <c r="H13" s="1065"/>
      <c r="I13" s="1064"/>
      <c r="J13" s="1064"/>
      <c r="K13" s="1064"/>
      <c r="L13" s="1065"/>
      <c r="M13" s="63"/>
    </row>
    <row r="14" spans="1:13" ht="24" customHeight="1" x14ac:dyDescent="0.25">
      <c r="A14" s="637" t="s">
        <v>371</v>
      </c>
      <c r="B14" s="1923" t="s">
        <v>179</v>
      </c>
      <c r="C14" s="1924"/>
      <c r="D14" s="1925"/>
      <c r="E14" s="598">
        <v>0</v>
      </c>
      <c r="F14" s="599">
        <v>0</v>
      </c>
      <c r="G14" s="599">
        <v>0</v>
      </c>
      <c r="H14" s="627">
        <f t="shared" ref="H14:H20" si="0">SUM(E14-F14-G14)</f>
        <v>0</v>
      </c>
      <c r="I14" s="604">
        <f>D35</f>
        <v>0</v>
      </c>
      <c r="J14" s="599">
        <v>0</v>
      </c>
      <c r="K14" s="599">
        <v>0</v>
      </c>
      <c r="L14" s="627">
        <f>I14-J14-K14</f>
        <v>0</v>
      </c>
      <c r="M14" s="59"/>
    </row>
    <row r="15" spans="1:13" ht="21.75" customHeight="1" thickBot="1" x14ac:dyDescent="0.3">
      <c r="A15" s="639" t="s">
        <v>380</v>
      </c>
      <c r="B15" s="1936" t="s">
        <v>321</v>
      </c>
      <c r="C15" s="1937"/>
      <c r="D15" s="1938"/>
      <c r="E15" s="537">
        <v>0</v>
      </c>
      <c r="F15" s="538">
        <v>0</v>
      </c>
      <c r="G15" s="538">
        <v>0</v>
      </c>
      <c r="H15" s="618">
        <f t="shared" si="0"/>
        <v>0</v>
      </c>
      <c r="I15" s="604">
        <f t="shared" ref="I15:I29" si="1">D36</f>
        <v>0</v>
      </c>
      <c r="J15" s="538">
        <v>0</v>
      </c>
      <c r="K15" s="538">
        <v>0</v>
      </c>
      <c r="L15" s="618">
        <f>I15-J15-K15</f>
        <v>0</v>
      </c>
      <c r="M15" s="59"/>
    </row>
    <row r="16" spans="1:13" ht="24" customHeight="1" thickBot="1" x14ac:dyDescent="0.3">
      <c r="A16" s="640" t="s">
        <v>384</v>
      </c>
      <c r="B16" s="1933" t="s">
        <v>180</v>
      </c>
      <c r="C16" s="1934"/>
      <c r="D16" s="1935"/>
      <c r="E16" s="619">
        <f>E17+E18</f>
        <v>0</v>
      </c>
      <c r="F16" s="620">
        <f t="shared" ref="F16:L16" si="2">F17+F18</f>
        <v>0</v>
      </c>
      <c r="G16" s="620">
        <f t="shared" si="2"/>
        <v>0</v>
      </c>
      <c r="H16" s="621">
        <f t="shared" si="2"/>
        <v>0</v>
      </c>
      <c r="I16" s="621">
        <f t="shared" si="1"/>
        <v>0</v>
      </c>
      <c r="J16" s="1050">
        <f t="shared" si="2"/>
        <v>0</v>
      </c>
      <c r="K16" s="1050">
        <f t="shared" si="2"/>
        <v>0</v>
      </c>
      <c r="L16" s="1051">
        <f t="shared" si="2"/>
        <v>0</v>
      </c>
      <c r="M16" s="59"/>
    </row>
    <row r="17" spans="1:19" ht="15" customHeight="1" x14ac:dyDescent="0.25">
      <c r="A17" s="637" t="s">
        <v>385</v>
      </c>
      <c r="B17" s="1923" t="s">
        <v>322</v>
      </c>
      <c r="C17" s="1924"/>
      <c r="D17" s="1925"/>
      <c r="E17" s="598">
        <v>0</v>
      </c>
      <c r="F17" s="599">
        <v>0</v>
      </c>
      <c r="G17" s="599">
        <v>0</v>
      </c>
      <c r="H17" s="627">
        <f t="shared" si="0"/>
        <v>0</v>
      </c>
      <c r="I17" s="604">
        <f t="shared" si="1"/>
        <v>0</v>
      </c>
      <c r="J17" s="599">
        <v>0</v>
      </c>
      <c r="K17" s="599">
        <v>0</v>
      </c>
      <c r="L17" s="627">
        <f>I17-J17-K17</f>
        <v>0</v>
      </c>
      <c r="M17" s="59"/>
    </row>
    <row r="18" spans="1:19" ht="16.5" customHeight="1" x14ac:dyDescent="0.25">
      <c r="A18" s="638" t="s">
        <v>386</v>
      </c>
      <c r="B18" s="1926" t="s">
        <v>323</v>
      </c>
      <c r="C18" s="1927"/>
      <c r="D18" s="1928"/>
      <c r="E18" s="534">
        <v>0</v>
      </c>
      <c r="F18" s="535">
        <v>0</v>
      </c>
      <c r="G18" s="535">
        <v>0</v>
      </c>
      <c r="H18" s="613">
        <f t="shared" si="0"/>
        <v>0</v>
      </c>
      <c r="I18" s="604">
        <f t="shared" si="1"/>
        <v>0</v>
      </c>
      <c r="J18" s="535">
        <v>0</v>
      </c>
      <c r="K18" s="535">
        <v>0</v>
      </c>
      <c r="L18" s="613">
        <f>I18-J18-K18</f>
        <v>0</v>
      </c>
      <c r="M18" s="59"/>
    </row>
    <row r="19" spans="1:19" ht="24" customHeight="1" x14ac:dyDescent="0.25">
      <c r="A19" s="638" t="s">
        <v>387</v>
      </c>
      <c r="B19" s="1926" t="s">
        <v>324</v>
      </c>
      <c r="C19" s="1927"/>
      <c r="D19" s="1928"/>
      <c r="E19" s="534">
        <v>0</v>
      </c>
      <c r="F19" s="535">
        <v>0</v>
      </c>
      <c r="G19" s="535">
        <v>0</v>
      </c>
      <c r="H19" s="613">
        <f t="shared" si="0"/>
        <v>0</v>
      </c>
      <c r="I19" s="604">
        <f t="shared" si="1"/>
        <v>0</v>
      </c>
      <c r="J19" s="535">
        <v>0</v>
      </c>
      <c r="K19" s="535">
        <v>0</v>
      </c>
      <c r="L19" s="613">
        <f>I19-J19-K19</f>
        <v>0</v>
      </c>
      <c r="M19" s="59"/>
    </row>
    <row r="20" spans="1:19" ht="24" customHeight="1" thickBot="1" x14ac:dyDescent="0.3">
      <c r="A20" s="639" t="s">
        <v>388</v>
      </c>
      <c r="B20" s="1952" t="s">
        <v>240</v>
      </c>
      <c r="C20" s="1953"/>
      <c r="D20" s="1954"/>
      <c r="E20" s="537">
        <v>0</v>
      </c>
      <c r="F20" s="538">
        <v>0</v>
      </c>
      <c r="G20" s="538">
        <v>0</v>
      </c>
      <c r="H20" s="618">
        <f t="shared" si="0"/>
        <v>0</v>
      </c>
      <c r="I20" s="604">
        <f t="shared" si="1"/>
        <v>0</v>
      </c>
      <c r="J20" s="538">
        <v>0</v>
      </c>
      <c r="K20" s="538">
        <v>0</v>
      </c>
      <c r="L20" s="618">
        <f>I20-J20-K20</f>
        <v>0</v>
      </c>
      <c r="M20" s="59"/>
    </row>
    <row r="21" spans="1:19" ht="20.25" customHeight="1" thickBot="1" x14ac:dyDescent="0.3">
      <c r="A21" s="640" t="s">
        <v>389</v>
      </c>
      <c r="B21" s="1933" t="s">
        <v>73</v>
      </c>
      <c r="C21" s="1934"/>
      <c r="D21" s="1935"/>
      <c r="E21" s="619">
        <f>E14+E15+E16+E19+E20</f>
        <v>0</v>
      </c>
      <c r="F21" s="620">
        <f t="shared" ref="F21:L21" si="3">F14+F15+F16+F19+F20</f>
        <v>0</v>
      </c>
      <c r="G21" s="620">
        <f t="shared" si="3"/>
        <v>0</v>
      </c>
      <c r="H21" s="621">
        <f t="shared" si="3"/>
        <v>0</v>
      </c>
      <c r="I21" s="621">
        <f t="shared" si="1"/>
        <v>0</v>
      </c>
      <c r="J21" s="620">
        <f t="shared" si="3"/>
        <v>0</v>
      </c>
      <c r="K21" s="620">
        <f t="shared" si="3"/>
        <v>0</v>
      </c>
      <c r="L21" s="621">
        <f t="shared" si="3"/>
        <v>0</v>
      </c>
      <c r="M21" s="59"/>
    </row>
    <row r="22" spans="1:19" ht="24" customHeight="1" thickBot="1" x14ac:dyDescent="0.3">
      <c r="A22" s="1950" t="s">
        <v>202</v>
      </c>
      <c r="B22" s="1951"/>
      <c r="C22" s="1951"/>
      <c r="D22" s="1951"/>
      <c r="E22" s="1061"/>
      <c r="F22" s="1062"/>
      <c r="G22" s="1062"/>
      <c r="H22" s="1063"/>
      <c r="I22" s="1063">
        <f t="shared" si="1"/>
        <v>0</v>
      </c>
      <c r="J22" s="1062"/>
      <c r="K22" s="1062"/>
      <c r="L22" s="1063"/>
      <c r="M22" s="63"/>
    </row>
    <row r="23" spans="1:19" ht="24" customHeight="1" x14ac:dyDescent="0.25">
      <c r="A23" s="1056" t="s">
        <v>390</v>
      </c>
      <c r="B23" s="1947" t="s">
        <v>325</v>
      </c>
      <c r="C23" s="1948"/>
      <c r="D23" s="1949"/>
      <c r="E23" s="1057"/>
      <c r="F23" s="1058"/>
      <c r="G23" s="1058"/>
      <c r="H23" s="1059">
        <f t="shared" ref="H23:H28" si="4">E23-F23-G23</f>
        <v>0</v>
      </c>
      <c r="I23" s="1040">
        <f t="shared" si="1"/>
        <v>0</v>
      </c>
      <c r="J23" s="1058"/>
      <c r="K23" s="1058"/>
      <c r="L23" s="1059">
        <f t="shared" ref="L23:L28" si="5">I23-J23-K23</f>
        <v>0</v>
      </c>
      <c r="M23" s="59"/>
    </row>
    <row r="24" spans="1:19" ht="24" customHeight="1" x14ac:dyDescent="0.25">
      <c r="A24" s="1053" t="s">
        <v>391</v>
      </c>
      <c r="B24" s="1915" t="s">
        <v>326</v>
      </c>
      <c r="C24" s="1916"/>
      <c r="D24" s="1917"/>
      <c r="E24" s="1038"/>
      <c r="F24" s="1039"/>
      <c r="G24" s="1039"/>
      <c r="H24" s="1040">
        <f t="shared" si="4"/>
        <v>0</v>
      </c>
      <c r="I24" s="1040">
        <f t="shared" si="1"/>
        <v>0</v>
      </c>
      <c r="J24" s="1039"/>
      <c r="K24" s="1039"/>
      <c r="L24" s="1040">
        <f t="shared" si="5"/>
        <v>0</v>
      </c>
      <c r="M24" s="59"/>
    </row>
    <row r="25" spans="1:19" ht="24" customHeight="1" x14ac:dyDescent="0.25">
      <c r="A25" s="1053" t="s">
        <v>392</v>
      </c>
      <c r="B25" s="1915" t="s">
        <v>327</v>
      </c>
      <c r="C25" s="1916"/>
      <c r="D25" s="1917"/>
      <c r="E25" s="1038"/>
      <c r="F25" s="1039"/>
      <c r="G25" s="1039"/>
      <c r="H25" s="1040">
        <f t="shared" si="4"/>
        <v>0</v>
      </c>
      <c r="I25" s="1040">
        <f t="shared" si="1"/>
        <v>0</v>
      </c>
      <c r="J25" s="1039"/>
      <c r="K25" s="1039"/>
      <c r="L25" s="1040">
        <f t="shared" si="5"/>
        <v>0</v>
      </c>
      <c r="M25" s="59"/>
    </row>
    <row r="26" spans="1:19" ht="24" customHeight="1" x14ac:dyDescent="0.25">
      <c r="A26" s="1053" t="s">
        <v>393</v>
      </c>
      <c r="B26" s="1915" t="s">
        <v>328</v>
      </c>
      <c r="C26" s="1916"/>
      <c r="D26" s="1917"/>
      <c r="E26" s="1038"/>
      <c r="F26" s="1039"/>
      <c r="G26" s="1039"/>
      <c r="H26" s="1040">
        <f t="shared" si="4"/>
        <v>0</v>
      </c>
      <c r="I26" s="1040">
        <f t="shared" si="1"/>
        <v>0</v>
      </c>
      <c r="J26" s="1039"/>
      <c r="K26" s="1039"/>
      <c r="L26" s="1040">
        <f t="shared" si="5"/>
        <v>0</v>
      </c>
      <c r="M26" s="59"/>
    </row>
    <row r="27" spans="1:19" ht="24" customHeight="1" x14ac:dyDescent="0.25">
      <c r="A27" s="1053" t="s">
        <v>394</v>
      </c>
      <c r="B27" s="1915" t="s">
        <v>329</v>
      </c>
      <c r="C27" s="1916"/>
      <c r="D27" s="1917"/>
      <c r="E27" s="1038"/>
      <c r="F27" s="1039"/>
      <c r="G27" s="1039"/>
      <c r="H27" s="1040">
        <f t="shared" si="4"/>
        <v>0</v>
      </c>
      <c r="I27" s="1040">
        <f t="shared" si="1"/>
        <v>0</v>
      </c>
      <c r="J27" s="1039"/>
      <c r="K27" s="1039"/>
      <c r="L27" s="1040">
        <f t="shared" si="5"/>
        <v>0</v>
      </c>
      <c r="M27" s="59"/>
    </row>
    <row r="28" spans="1:19" ht="24" customHeight="1" thickBot="1" x14ac:dyDescent="0.3">
      <c r="A28" s="1054" t="s">
        <v>395</v>
      </c>
      <c r="B28" s="1918" t="s">
        <v>330</v>
      </c>
      <c r="C28" s="1919"/>
      <c r="D28" s="1920"/>
      <c r="E28" s="1042"/>
      <c r="F28" s="1043"/>
      <c r="G28" s="1043"/>
      <c r="H28" s="1044">
        <f t="shared" si="4"/>
        <v>0</v>
      </c>
      <c r="I28" s="1044">
        <f t="shared" si="1"/>
        <v>0</v>
      </c>
      <c r="J28" s="1043"/>
      <c r="K28" s="1043"/>
      <c r="L28" s="1044">
        <f t="shared" si="5"/>
        <v>0</v>
      </c>
      <c r="M28" s="59"/>
    </row>
    <row r="29" spans="1:19" ht="19.5" customHeight="1" thickBot="1" x14ac:dyDescent="0.3">
      <c r="A29" s="1055" t="s">
        <v>397</v>
      </c>
      <c r="B29" s="1942" t="s">
        <v>73</v>
      </c>
      <c r="C29" s="1943"/>
      <c r="D29" s="1944"/>
      <c r="E29" s="1046">
        <f>SUM(E23:E28)</f>
        <v>0</v>
      </c>
      <c r="F29" s="1047">
        <f t="shared" ref="F29:L29" si="6">SUM(F23:F28)</f>
        <v>0</v>
      </c>
      <c r="G29" s="1047">
        <f t="shared" si="6"/>
        <v>0</v>
      </c>
      <c r="H29" s="1048">
        <f t="shared" si="6"/>
        <v>0</v>
      </c>
      <c r="I29" s="1048">
        <f t="shared" si="1"/>
        <v>0</v>
      </c>
      <c r="J29" s="1047">
        <f t="shared" si="6"/>
        <v>0</v>
      </c>
      <c r="K29" s="1047">
        <f t="shared" si="6"/>
        <v>0</v>
      </c>
      <c r="L29" s="1048">
        <f t="shared" si="6"/>
        <v>0</v>
      </c>
      <c r="M29" s="59"/>
    </row>
    <row r="30" spans="1:19" x14ac:dyDescent="0.25">
      <c r="B30" s="1719"/>
      <c r="C30" s="1719"/>
      <c r="D30" s="1719"/>
    </row>
    <row r="31" spans="1:19" ht="13.5" thickBot="1" x14ac:dyDescent="0.3">
      <c r="B31" s="64"/>
      <c r="C31" s="64"/>
      <c r="D31" s="64"/>
    </row>
    <row r="32" spans="1:19" ht="17.25" customHeight="1" x14ac:dyDescent="0.25">
      <c r="A32" s="1913" t="s">
        <v>396</v>
      </c>
      <c r="B32" s="1913" t="s">
        <v>556</v>
      </c>
      <c r="C32" s="1945" t="s">
        <v>453</v>
      </c>
      <c r="D32" s="1896" t="s">
        <v>709</v>
      </c>
      <c r="E32" s="1889" t="s">
        <v>287</v>
      </c>
      <c r="F32" s="1890"/>
      <c r="G32" s="1890"/>
      <c r="H32" s="1890"/>
      <c r="I32" s="1890"/>
      <c r="J32" s="1890"/>
      <c r="K32" s="1890"/>
      <c r="L32" s="1891"/>
      <c r="M32" s="1889" t="s">
        <v>288</v>
      </c>
      <c r="N32" s="1890"/>
      <c r="O32" s="1890"/>
      <c r="P32" s="1890"/>
      <c r="Q32" s="1890"/>
      <c r="R32" s="1891"/>
      <c r="S32" s="1894" t="s">
        <v>454</v>
      </c>
    </row>
    <row r="33" spans="1:21" ht="101.45" customHeight="1" thickBot="1" x14ac:dyDescent="0.3">
      <c r="A33" s="1914"/>
      <c r="B33" s="1914"/>
      <c r="C33" s="1946"/>
      <c r="D33" s="1897"/>
      <c r="E33" s="118" t="s">
        <v>464</v>
      </c>
      <c r="F33" s="118" t="s">
        <v>465</v>
      </c>
      <c r="G33" s="118" t="s">
        <v>466</v>
      </c>
      <c r="H33" s="118" t="s">
        <v>157</v>
      </c>
      <c r="I33" s="118" t="s">
        <v>557</v>
      </c>
      <c r="J33" s="118" t="s">
        <v>243</v>
      </c>
      <c r="K33" s="118" t="s">
        <v>558</v>
      </c>
      <c r="L33" s="118" t="s">
        <v>559</v>
      </c>
      <c r="M33" s="128" t="s">
        <v>158</v>
      </c>
      <c r="N33" s="118" t="s">
        <v>157</v>
      </c>
      <c r="O33" s="118" t="s">
        <v>560</v>
      </c>
      <c r="P33" s="118" t="s">
        <v>290</v>
      </c>
      <c r="Q33" s="118" t="s">
        <v>561</v>
      </c>
      <c r="R33" s="118" t="s">
        <v>562</v>
      </c>
      <c r="S33" s="1895"/>
      <c r="U33" s="83"/>
    </row>
    <row r="34" spans="1:21" ht="16.899999999999999" customHeight="1" thickBot="1" x14ac:dyDescent="0.3">
      <c r="A34" s="1904" t="s">
        <v>320</v>
      </c>
      <c r="B34" s="1905"/>
      <c r="C34" s="1068"/>
      <c r="D34" s="1068"/>
      <c r="E34" s="1068"/>
      <c r="F34" s="1068"/>
      <c r="G34" s="1068"/>
      <c r="H34" s="1068"/>
      <c r="I34" s="1068"/>
      <c r="J34" s="1068"/>
      <c r="K34" s="1068"/>
      <c r="L34" s="1068"/>
      <c r="M34" s="1068"/>
      <c r="N34" s="1068"/>
      <c r="O34" s="1068"/>
      <c r="P34" s="1068"/>
      <c r="Q34" s="1068"/>
      <c r="R34" s="1068"/>
      <c r="S34" s="1069"/>
    </row>
    <row r="35" spans="1:21" ht="20.100000000000001" customHeight="1" thickBot="1" x14ac:dyDescent="0.3">
      <c r="A35" s="637" t="s">
        <v>371</v>
      </c>
      <c r="B35" s="1067" t="s">
        <v>179</v>
      </c>
      <c r="C35" s="1075">
        <v>0</v>
      </c>
      <c r="D35" s="1076">
        <v>0</v>
      </c>
      <c r="E35" s="1076">
        <v>0</v>
      </c>
      <c r="F35" s="1076">
        <v>0</v>
      </c>
      <c r="G35" s="1077"/>
      <c r="H35" s="1076">
        <v>0</v>
      </c>
      <c r="I35" s="1076">
        <v>0</v>
      </c>
      <c r="J35" s="1076">
        <v>0</v>
      </c>
      <c r="K35" s="1076">
        <v>0</v>
      </c>
      <c r="L35" s="1076">
        <v>0</v>
      </c>
      <c r="M35" s="1077"/>
      <c r="N35" s="1076">
        <v>0</v>
      </c>
      <c r="O35" s="1076">
        <v>0</v>
      </c>
      <c r="P35" s="1077"/>
      <c r="Q35" s="1076">
        <v>0</v>
      </c>
      <c r="R35" s="1076">
        <v>0</v>
      </c>
      <c r="S35" s="775">
        <f>D35+E35+F35+G35+H35+I35+J35+K35+L35-R35-Q35-P35-O35-N35-M35</f>
        <v>0</v>
      </c>
    </row>
    <row r="36" spans="1:21" ht="20.100000000000001" customHeight="1" thickBot="1" x14ac:dyDescent="0.3">
      <c r="A36" s="639" t="s">
        <v>380</v>
      </c>
      <c r="B36" s="1066" t="s">
        <v>321</v>
      </c>
      <c r="C36" s="1078">
        <v>0</v>
      </c>
      <c r="D36" s="1079">
        <v>0</v>
      </c>
      <c r="E36" s="1079">
        <v>0</v>
      </c>
      <c r="F36" s="1079">
        <v>0</v>
      </c>
      <c r="G36" s="1080"/>
      <c r="H36" s="1079">
        <v>0</v>
      </c>
      <c r="I36" s="1079">
        <v>0</v>
      </c>
      <c r="J36" s="1079">
        <v>0</v>
      </c>
      <c r="K36" s="1079">
        <v>0</v>
      </c>
      <c r="L36" s="1079">
        <v>0</v>
      </c>
      <c r="M36" s="1080"/>
      <c r="N36" s="1079">
        <v>0</v>
      </c>
      <c r="O36" s="1079">
        <v>0</v>
      </c>
      <c r="P36" s="1080"/>
      <c r="Q36" s="1079">
        <v>0</v>
      </c>
      <c r="R36" s="1079">
        <v>0</v>
      </c>
      <c r="S36" s="1081">
        <f>D36+E36+F36+G36+H36+I36+J36+K36+L36-R36-Q36-P36-O36-N36-M36</f>
        <v>0</v>
      </c>
    </row>
    <row r="37" spans="1:21" ht="20.100000000000001" customHeight="1" thickBot="1" x14ac:dyDescent="0.3">
      <c r="A37" s="668" t="s">
        <v>384</v>
      </c>
      <c r="B37" s="1071" t="s">
        <v>180</v>
      </c>
      <c r="C37" s="622">
        <f>SUM(C38+C39)</f>
        <v>0</v>
      </c>
      <c r="D37" s="542">
        <f t="shared" ref="D37:S37" si="7">SUM(D38+D39)</f>
        <v>0</v>
      </c>
      <c r="E37" s="620">
        <f t="shared" si="7"/>
        <v>0</v>
      </c>
      <c r="F37" s="620">
        <f t="shared" si="7"/>
        <v>0</v>
      </c>
      <c r="G37" s="1047">
        <f t="shared" si="7"/>
        <v>0</v>
      </c>
      <c r="H37" s="620">
        <f t="shared" si="7"/>
        <v>0</v>
      </c>
      <c r="I37" s="620">
        <f t="shared" si="7"/>
        <v>0</v>
      </c>
      <c r="J37" s="620">
        <f t="shared" si="7"/>
        <v>0</v>
      </c>
      <c r="K37" s="620">
        <f t="shared" si="7"/>
        <v>0</v>
      </c>
      <c r="L37" s="620">
        <f t="shared" si="7"/>
        <v>0</v>
      </c>
      <c r="M37" s="1047">
        <f t="shared" si="7"/>
        <v>0</v>
      </c>
      <c r="N37" s="620">
        <f t="shared" si="7"/>
        <v>0</v>
      </c>
      <c r="O37" s="620">
        <f t="shared" si="7"/>
        <v>0</v>
      </c>
      <c r="P37" s="1047">
        <f t="shared" si="7"/>
        <v>0</v>
      </c>
      <c r="Q37" s="620">
        <f t="shared" si="7"/>
        <v>0</v>
      </c>
      <c r="R37" s="620">
        <f t="shared" si="7"/>
        <v>0</v>
      </c>
      <c r="S37" s="621">
        <f t="shared" si="7"/>
        <v>0</v>
      </c>
    </row>
    <row r="38" spans="1:21" ht="20.100000000000001" customHeight="1" x14ac:dyDescent="0.25">
      <c r="A38" s="637" t="s">
        <v>385</v>
      </c>
      <c r="B38" s="1070" t="s">
        <v>331</v>
      </c>
      <c r="C38" s="604">
        <v>0</v>
      </c>
      <c r="D38" s="599">
        <v>0</v>
      </c>
      <c r="E38" s="599">
        <v>0</v>
      </c>
      <c r="F38" s="599">
        <v>0</v>
      </c>
      <c r="G38" s="1058"/>
      <c r="H38" s="599">
        <v>0</v>
      </c>
      <c r="I38" s="599">
        <v>0</v>
      </c>
      <c r="J38" s="599">
        <v>0</v>
      </c>
      <c r="K38" s="599">
        <v>0</v>
      </c>
      <c r="L38" s="599">
        <v>0</v>
      </c>
      <c r="M38" s="1058"/>
      <c r="N38" s="599">
        <v>0</v>
      </c>
      <c r="O38" s="599">
        <v>0</v>
      </c>
      <c r="P38" s="1058"/>
      <c r="Q38" s="599">
        <v>0</v>
      </c>
      <c r="R38" s="599">
        <v>0</v>
      </c>
      <c r="S38" s="627">
        <f>D38+E38+F38+G38+H38+I38+J38+K38+L38-R38-Q38-P38-O38-N38-M38</f>
        <v>0</v>
      </c>
    </row>
    <row r="39" spans="1:21" ht="20.100000000000001" customHeight="1" x14ac:dyDescent="0.25">
      <c r="A39" s="638" t="s">
        <v>386</v>
      </c>
      <c r="B39" s="732" t="s">
        <v>323</v>
      </c>
      <c r="C39" s="601">
        <v>0</v>
      </c>
      <c r="D39" s="535">
        <v>0</v>
      </c>
      <c r="E39" s="535">
        <v>0</v>
      </c>
      <c r="F39" s="535">
        <v>0</v>
      </c>
      <c r="G39" s="1039"/>
      <c r="H39" s="535">
        <v>0</v>
      </c>
      <c r="I39" s="535">
        <v>0</v>
      </c>
      <c r="J39" s="535">
        <v>0</v>
      </c>
      <c r="K39" s="535">
        <v>0</v>
      </c>
      <c r="L39" s="535">
        <v>0</v>
      </c>
      <c r="M39" s="1039"/>
      <c r="N39" s="535">
        <v>0</v>
      </c>
      <c r="O39" s="535">
        <v>0</v>
      </c>
      <c r="P39" s="1039"/>
      <c r="Q39" s="535">
        <v>0</v>
      </c>
      <c r="R39" s="535">
        <v>0</v>
      </c>
      <c r="S39" s="613">
        <f>D39+E39+F39+G39+H39+I39+J39+K39+L39-R39-Q39-P39-O39-N39-M39</f>
        <v>0</v>
      </c>
    </row>
    <row r="40" spans="1:21" ht="20.100000000000001" customHeight="1" x14ac:dyDescent="0.25">
      <c r="A40" s="638" t="s">
        <v>387</v>
      </c>
      <c r="B40" s="732" t="s">
        <v>324</v>
      </c>
      <c r="C40" s="601">
        <v>0</v>
      </c>
      <c r="D40" s="535">
        <v>0</v>
      </c>
      <c r="E40" s="535">
        <v>0</v>
      </c>
      <c r="F40" s="535">
        <v>0</v>
      </c>
      <c r="G40" s="1039"/>
      <c r="H40" s="535">
        <v>0</v>
      </c>
      <c r="I40" s="535">
        <v>0</v>
      </c>
      <c r="J40" s="535">
        <v>0</v>
      </c>
      <c r="K40" s="535">
        <v>0</v>
      </c>
      <c r="L40" s="535">
        <v>0</v>
      </c>
      <c r="M40" s="1039"/>
      <c r="N40" s="535">
        <v>0</v>
      </c>
      <c r="O40" s="535">
        <v>0</v>
      </c>
      <c r="P40" s="1039"/>
      <c r="Q40" s="535">
        <v>0</v>
      </c>
      <c r="R40" s="535">
        <v>0</v>
      </c>
      <c r="S40" s="613">
        <f>D40+E40+F40+G40+H40+I40+J40+K40+L40-R40-Q40-P40-O40-N40-M40</f>
        <v>0</v>
      </c>
    </row>
    <row r="41" spans="1:21" ht="20.100000000000001" customHeight="1" thickBot="1" x14ac:dyDescent="0.3">
      <c r="A41" s="639" t="s">
        <v>388</v>
      </c>
      <c r="B41" s="1072" t="s">
        <v>240</v>
      </c>
      <c r="C41" s="605">
        <v>0</v>
      </c>
      <c r="D41" s="538">
        <v>0</v>
      </c>
      <c r="E41" s="538">
        <v>0</v>
      </c>
      <c r="F41" s="538">
        <v>0</v>
      </c>
      <c r="G41" s="1043"/>
      <c r="H41" s="538">
        <v>0</v>
      </c>
      <c r="I41" s="538">
        <v>0</v>
      </c>
      <c r="J41" s="538">
        <v>0</v>
      </c>
      <c r="K41" s="538">
        <v>0</v>
      </c>
      <c r="L41" s="538">
        <v>0</v>
      </c>
      <c r="M41" s="1043"/>
      <c r="N41" s="538">
        <v>0</v>
      </c>
      <c r="O41" s="538">
        <v>0</v>
      </c>
      <c r="P41" s="1043"/>
      <c r="Q41" s="538">
        <v>0</v>
      </c>
      <c r="R41" s="538">
        <v>0</v>
      </c>
      <c r="S41" s="618">
        <f>D41+E41+F41+G41+H41+I41+J41+K41+L41-R41-Q41-P41-O41-N41-M41</f>
        <v>0</v>
      </c>
    </row>
    <row r="42" spans="1:21" ht="20.100000000000001" customHeight="1" thickBot="1" x14ac:dyDescent="0.3">
      <c r="A42" s="640" t="s">
        <v>389</v>
      </c>
      <c r="B42" s="1074" t="s">
        <v>73</v>
      </c>
      <c r="C42" s="622">
        <f>C35+C36+C37+C40+C41</f>
        <v>0</v>
      </c>
      <c r="D42" s="620">
        <f t="shared" ref="D42:S42" si="8">D35+D36+D37+D40+D41</f>
        <v>0</v>
      </c>
      <c r="E42" s="620">
        <f t="shared" si="8"/>
        <v>0</v>
      </c>
      <c r="F42" s="620">
        <f t="shared" si="8"/>
        <v>0</v>
      </c>
      <c r="G42" s="620">
        <f t="shared" si="8"/>
        <v>0</v>
      </c>
      <c r="H42" s="620">
        <f t="shared" si="8"/>
        <v>0</v>
      </c>
      <c r="I42" s="620">
        <f t="shared" si="8"/>
        <v>0</v>
      </c>
      <c r="J42" s="620">
        <f t="shared" si="8"/>
        <v>0</v>
      </c>
      <c r="K42" s="620">
        <f t="shared" si="8"/>
        <v>0</v>
      </c>
      <c r="L42" s="620">
        <f t="shared" si="8"/>
        <v>0</v>
      </c>
      <c r="M42" s="620">
        <f t="shared" si="8"/>
        <v>0</v>
      </c>
      <c r="N42" s="620">
        <f t="shared" si="8"/>
        <v>0</v>
      </c>
      <c r="O42" s="620">
        <f t="shared" si="8"/>
        <v>0</v>
      </c>
      <c r="P42" s="620">
        <f t="shared" si="8"/>
        <v>0</v>
      </c>
      <c r="Q42" s="620">
        <f t="shared" si="8"/>
        <v>0</v>
      </c>
      <c r="R42" s="620">
        <f t="shared" si="8"/>
        <v>0</v>
      </c>
      <c r="S42" s="621">
        <f t="shared" si="8"/>
        <v>0</v>
      </c>
    </row>
    <row r="43" spans="1:21" ht="20.100000000000001" customHeight="1" thickBot="1" x14ac:dyDescent="0.3">
      <c r="A43" s="454" t="s">
        <v>202</v>
      </c>
      <c r="B43" s="1073"/>
      <c r="C43" s="813"/>
      <c r="D43" s="813"/>
      <c r="E43" s="813"/>
      <c r="F43" s="813"/>
      <c r="G43" s="813"/>
      <c r="H43" s="813"/>
      <c r="I43" s="813"/>
      <c r="J43" s="813"/>
      <c r="K43" s="813"/>
      <c r="L43" s="813"/>
      <c r="M43" s="813"/>
      <c r="N43" s="813"/>
      <c r="O43" s="813"/>
      <c r="P43" s="813"/>
      <c r="Q43" s="813"/>
      <c r="R43" s="813"/>
      <c r="S43" s="797"/>
    </row>
    <row r="44" spans="1:21" ht="20.100000000000001" customHeight="1" thickBot="1" x14ac:dyDescent="0.3">
      <c r="A44" s="668" t="s">
        <v>390</v>
      </c>
      <c r="B44" s="1074" t="s">
        <v>325</v>
      </c>
      <c r="C44" s="1049">
        <f>SUM(C45:C48)</f>
        <v>0</v>
      </c>
      <c r="D44" s="1047">
        <f t="shared" ref="D44:S44" si="9">SUM(D45:D48)</f>
        <v>0</v>
      </c>
      <c r="E44" s="1047">
        <f t="shared" si="9"/>
        <v>0</v>
      </c>
      <c r="F44" s="1047">
        <f t="shared" si="9"/>
        <v>0</v>
      </c>
      <c r="G44" s="1047">
        <f t="shared" si="9"/>
        <v>0</v>
      </c>
      <c r="H44" s="1047">
        <f t="shared" si="9"/>
        <v>0</v>
      </c>
      <c r="I44" s="1047">
        <f t="shared" si="9"/>
        <v>0</v>
      </c>
      <c r="J44" s="1047">
        <f t="shared" si="9"/>
        <v>0</v>
      </c>
      <c r="K44" s="1047">
        <f t="shared" si="9"/>
        <v>0</v>
      </c>
      <c r="L44" s="1047">
        <f t="shared" si="9"/>
        <v>0</v>
      </c>
      <c r="M44" s="1047">
        <f t="shared" si="9"/>
        <v>0</v>
      </c>
      <c r="N44" s="1047">
        <f t="shared" si="9"/>
        <v>0</v>
      </c>
      <c r="O44" s="1047">
        <f t="shared" si="9"/>
        <v>0</v>
      </c>
      <c r="P44" s="1047">
        <f t="shared" si="9"/>
        <v>0</v>
      </c>
      <c r="Q44" s="1047">
        <f t="shared" si="9"/>
        <v>0</v>
      </c>
      <c r="R44" s="1047">
        <f t="shared" si="9"/>
        <v>0</v>
      </c>
      <c r="S44" s="1048">
        <f t="shared" si="9"/>
        <v>0</v>
      </c>
    </row>
    <row r="45" spans="1:21" ht="20.100000000000001" customHeight="1" x14ac:dyDescent="0.25">
      <c r="A45" s="637" t="s">
        <v>391</v>
      </c>
      <c r="B45" s="735" t="s">
        <v>326</v>
      </c>
      <c r="C45" s="1060"/>
      <c r="D45" s="1058"/>
      <c r="E45" s="1058"/>
      <c r="F45" s="1058"/>
      <c r="G45" s="1058"/>
      <c r="H45" s="1058"/>
      <c r="I45" s="1058"/>
      <c r="J45" s="1058"/>
      <c r="K45" s="1058"/>
      <c r="L45" s="1058"/>
      <c r="M45" s="1058"/>
      <c r="N45" s="1058"/>
      <c r="O45" s="1058"/>
      <c r="P45" s="1058"/>
      <c r="Q45" s="1058"/>
      <c r="R45" s="1058"/>
      <c r="S45" s="1059">
        <f>D45+E45+F45+G45+H45+I45+J45+K45+L45-R45-Q45-P45-O45-N45-M45</f>
        <v>0</v>
      </c>
    </row>
    <row r="46" spans="1:21" ht="20.100000000000001" customHeight="1" x14ac:dyDescent="0.25">
      <c r="A46" s="638" t="s">
        <v>392</v>
      </c>
      <c r="B46" s="732" t="s">
        <v>327</v>
      </c>
      <c r="C46" s="1041"/>
      <c r="D46" s="1039"/>
      <c r="E46" s="1039"/>
      <c r="F46" s="1039"/>
      <c r="G46" s="1039"/>
      <c r="H46" s="1039"/>
      <c r="I46" s="1039"/>
      <c r="J46" s="1039"/>
      <c r="K46" s="1039"/>
      <c r="L46" s="1039"/>
      <c r="M46" s="1039"/>
      <c r="N46" s="1039"/>
      <c r="O46" s="1039"/>
      <c r="P46" s="1039"/>
      <c r="Q46" s="1039"/>
      <c r="R46" s="1039"/>
      <c r="S46" s="1040">
        <f>D46+E46+F46+G46+H46+I46+J46+K46+L46-R46-Q46-P46-O46-N46-M46</f>
        <v>0</v>
      </c>
    </row>
    <row r="47" spans="1:21" ht="20.100000000000001" customHeight="1" x14ac:dyDescent="0.25">
      <c r="A47" s="638" t="s">
        <v>393</v>
      </c>
      <c r="B47" s="732" t="s">
        <v>328</v>
      </c>
      <c r="C47" s="1041"/>
      <c r="D47" s="1039"/>
      <c r="E47" s="1039"/>
      <c r="F47" s="1039"/>
      <c r="G47" s="1039"/>
      <c r="H47" s="1039"/>
      <c r="I47" s="1039"/>
      <c r="J47" s="1039"/>
      <c r="K47" s="1039"/>
      <c r="L47" s="1039"/>
      <c r="M47" s="1039"/>
      <c r="N47" s="1039"/>
      <c r="O47" s="1039"/>
      <c r="P47" s="1039"/>
      <c r="Q47" s="1039"/>
      <c r="R47" s="1039"/>
      <c r="S47" s="1040">
        <f>D47+E47+F47+G47+H47+I47+J47+K47+L47-R47-Q47-P47-O47-N47-M47</f>
        <v>0</v>
      </c>
    </row>
    <row r="48" spans="1:21" ht="20.100000000000001" customHeight="1" x14ac:dyDescent="0.25">
      <c r="A48" s="638" t="s">
        <v>394</v>
      </c>
      <c r="B48" s="732" t="s">
        <v>329</v>
      </c>
      <c r="C48" s="1041"/>
      <c r="D48" s="1039"/>
      <c r="E48" s="1039"/>
      <c r="F48" s="1039"/>
      <c r="G48" s="1039"/>
      <c r="H48" s="1039"/>
      <c r="I48" s="1039"/>
      <c r="J48" s="1039"/>
      <c r="K48" s="1039"/>
      <c r="L48" s="1039"/>
      <c r="M48" s="1039"/>
      <c r="N48" s="1039"/>
      <c r="O48" s="1039"/>
      <c r="P48" s="1039"/>
      <c r="Q48" s="1039"/>
      <c r="R48" s="1039"/>
      <c r="S48" s="1040">
        <f>D48+E48+F48+G48+H48+I48+J48+K48+L48-R48-Q48-P48-O48-N48-M48</f>
        <v>0</v>
      </c>
    </row>
    <row r="49" spans="1:19" ht="20.100000000000001" customHeight="1" thickBot="1" x14ac:dyDescent="0.3">
      <c r="A49" s="639" t="s">
        <v>395</v>
      </c>
      <c r="B49" s="1072" t="s">
        <v>330</v>
      </c>
      <c r="C49" s="1045"/>
      <c r="D49" s="1043"/>
      <c r="E49" s="1043"/>
      <c r="F49" s="1043"/>
      <c r="G49" s="1043"/>
      <c r="H49" s="1043"/>
      <c r="I49" s="1043"/>
      <c r="J49" s="1043"/>
      <c r="K49" s="1043"/>
      <c r="L49" s="1043"/>
      <c r="M49" s="1043"/>
      <c r="N49" s="1043"/>
      <c r="O49" s="1043"/>
      <c r="P49" s="1043"/>
      <c r="Q49" s="1043"/>
      <c r="R49" s="1043"/>
      <c r="S49" s="1044">
        <f>D49+E49+F49+G49+H49+I49+J49+K49+L49-R49-Q49-P49-O49-N49-M49</f>
        <v>0</v>
      </c>
    </row>
    <row r="50" spans="1:19" ht="20.100000000000001" customHeight="1" thickBot="1" x14ac:dyDescent="0.3">
      <c r="A50" s="640" t="s">
        <v>397</v>
      </c>
      <c r="B50" s="1074" t="s">
        <v>73</v>
      </c>
      <c r="C50" s="1049">
        <f>C49+C44</f>
        <v>0</v>
      </c>
      <c r="D50" s="1047">
        <f t="shared" ref="D50:S50" si="10">D49+D44</f>
        <v>0</v>
      </c>
      <c r="E50" s="1047">
        <f t="shared" si="10"/>
        <v>0</v>
      </c>
      <c r="F50" s="1047">
        <f t="shared" si="10"/>
        <v>0</v>
      </c>
      <c r="G50" s="1047">
        <f t="shared" si="10"/>
        <v>0</v>
      </c>
      <c r="H50" s="1047">
        <f t="shared" si="10"/>
        <v>0</v>
      </c>
      <c r="I50" s="1047">
        <f t="shared" si="10"/>
        <v>0</v>
      </c>
      <c r="J50" s="1047">
        <f t="shared" si="10"/>
        <v>0</v>
      </c>
      <c r="K50" s="1047">
        <f t="shared" si="10"/>
        <v>0</v>
      </c>
      <c r="L50" s="1047">
        <f t="shared" si="10"/>
        <v>0</v>
      </c>
      <c r="M50" s="1047">
        <f t="shared" si="10"/>
        <v>0</v>
      </c>
      <c r="N50" s="1047">
        <f t="shared" si="10"/>
        <v>0</v>
      </c>
      <c r="O50" s="1047">
        <f t="shared" si="10"/>
        <v>0</v>
      </c>
      <c r="P50" s="1047">
        <f t="shared" si="10"/>
        <v>0</v>
      </c>
      <c r="Q50" s="1047">
        <f t="shared" si="10"/>
        <v>0</v>
      </c>
      <c r="R50" s="1047">
        <f t="shared" si="10"/>
        <v>0</v>
      </c>
      <c r="S50" s="1048">
        <f t="shared" si="10"/>
        <v>0</v>
      </c>
    </row>
    <row r="51" spans="1:19" x14ac:dyDescent="0.25">
      <c r="A51" s="84"/>
      <c r="B51" s="86"/>
      <c r="C51" s="86"/>
      <c r="D51" s="84"/>
      <c r="E51" s="84"/>
      <c r="F51" s="84"/>
      <c r="G51" s="84"/>
      <c r="H51" s="84"/>
      <c r="I51" s="84"/>
      <c r="J51" s="84"/>
      <c r="K51" s="84"/>
      <c r="L51" s="84"/>
      <c r="M51" s="84"/>
      <c r="N51" s="84"/>
      <c r="O51" s="84"/>
      <c r="P51" s="84"/>
      <c r="Q51" s="84"/>
      <c r="R51" s="84"/>
    </row>
    <row r="52" spans="1:19" x14ac:dyDescent="0.25">
      <c r="A52" s="84"/>
      <c r="B52" s="1902" t="s">
        <v>469</v>
      </c>
      <c r="C52" s="1902"/>
      <c r="D52" s="87"/>
      <c r="E52" s="84"/>
      <c r="F52" s="84"/>
      <c r="G52" s="84"/>
      <c r="H52" s="84"/>
      <c r="I52" s="84"/>
      <c r="J52" s="84"/>
      <c r="K52" s="84"/>
      <c r="L52" s="84"/>
      <c r="M52" s="84"/>
      <c r="N52" s="84"/>
      <c r="O52" s="84"/>
      <c r="P52" s="84"/>
      <c r="Q52" s="84"/>
      <c r="R52" s="84"/>
    </row>
    <row r="53" spans="1:19" ht="30" customHeight="1" x14ac:dyDescent="0.25">
      <c r="A53" s="84"/>
      <c r="B53" s="1903" t="s">
        <v>563</v>
      </c>
      <c r="C53" s="1903"/>
      <c r="D53" s="1903"/>
      <c r="E53" s="1903"/>
      <c r="F53" s="1903"/>
      <c r="G53" s="1903"/>
      <c r="H53" s="84"/>
      <c r="I53" s="84"/>
      <c r="J53" s="84"/>
      <c r="K53" s="84"/>
      <c r="L53" s="84"/>
      <c r="M53" s="84"/>
      <c r="N53" s="84"/>
      <c r="O53" s="84"/>
      <c r="P53" s="84"/>
      <c r="Q53" s="84"/>
      <c r="R53" s="84"/>
    </row>
    <row r="54" spans="1:19" ht="15" customHeight="1" x14ac:dyDescent="0.25">
      <c r="A54" s="84"/>
      <c r="B54" s="1903" t="s">
        <v>564</v>
      </c>
      <c r="C54" s="1903"/>
      <c r="D54" s="1903"/>
      <c r="E54" s="1903"/>
      <c r="F54" s="1903"/>
      <c r="G54" s="1903"/>
      <c r="H54" s="84"/>
      <c r="I54" s="84"/>
      <c r="J54" s="84"/>
      <c r="K54" s="84"/>
      <c r="L54" s="84"/>
      <c r="M54" s="84"/>
      <c r="N54" s="84"/>
      <c r="O54" s="84"/>
      <c r="P54" s="84"/>
      <c r="Q54" s="84"/>
      <c r="R54" s="84"/>
    </row>
    <row r="55" spans="1:19" ht="13.5" thickBot="1" x14ac:dyDescent="0.3">
      <c r="A55" s="84"/>
      <c r="B55" s="88"/>
      <c r="C55" s="88"/>
      <c r="D55" s="88"/>
      <c r="E55" s="88"/>
      <c r="F55" s="88"/>
      <c r="G55" s="88"/>
      <c r="H55" s="84"/>
      <c r="I55" s="84"/>
      <c r="J55" s="84"/>
      <c r="K55" s="84"/>
      <c r="L55" s="84"/>
      <c r="M55" s="84"/>
      <c r="N55" s="84"/>
      <c r="O55" s="84"/>
      <c r="P55" s="84"/>
      <c r="Q55" s="84"/>
      <c r="R55" s="84"/>
    </row>
    <row r="56" spans="1:19" ht="25.5" customHeight="1" thickBot="1" x14ac:dyDescent="0.3">
      <c r="A56" s="1907" t="s">
        <v>396</v>
      </c>
      <c r="B56" s="1909" t="s">
        <v>296</v>
      </c>
      <c r="C56" s="1898" t="s">
        <v>565</v>
      </c>
      <c r="D56" s="1898"/>
      <c r="E56" s="1898"/>
      <c r="F56" s="1898"/>
      <c r="G56" s="1898"/>
      <c r="H56" s="1898"/>
      <c r="I56" s="1898"/>
      <c r="J56" s="1899" t="s">
        <v>416</v>
      </c>
      <c r="K56" s="1900"/>
      <c r="L56" s="1900"/>
      <c r="M56" s="1900"/>
      <c r="N56" s="1900"/>
      <c r="O56" s="1900"/>
      <c r="P56" s="1900"/>
      <c r="Q56" s="1901"/>
      <c r="R56" s="84"/>
    </row>
    <row r="57" spans="1:19" ht="100.15" customHeight="1" thickBot="1" x14ac:dyDescent="0.3">
      <c r="A57" s="1908"/>
      <c r="B57" s="1910"/>
      <c r="C57" s="1084" t="s">
        <v>844</v>
      </c>
      <c r="D57" s="263" t="s">
        <v>709</v>
      </c>
      <c r="E57" s="264" t="s">
        <v>333</v>
      </c>
      <c r="F57" s="264" t="s">
        <v>298</v>
      </c>
      <c r="G57" s="264" t="s">
        <v>566</v>
      </c>
      <c r="H57" s="264" t="s">
        <v>715</v>
      </c>
      <c r="I57" s="263" t="s">
        <v>454</v>
      </c>
      <c r="J57" s="265" t="s">
        <v>845</v>
      </c>
      <c r="K57" s="263" t="s">
        <v>709</v>
      </c>
      <c r="L57" s="263" t="s">
        <v>945</v>
      </c>
      <c r="M57" s="263" t="s">
        <v>946</v>
      </c>
      <c r="N57" s="263" t="s">
        <v>298</v>
      </c>
      <c r="O57" s="264" t="s">
        <v>461</v>
      </c>
      <c r="P57" s="264" t="s">
        <v>715</v>
      </c>
      <c r="Q57" s="263" t="s">
        <v>454</v>
      </c>
      <c r="R57" s="84"/>
    </row>
    <row r="58" spans="1:19" s="64" customFormat="1" ht="17.25" customHeight="1" thickBot="1" x14ac:dyDescent="0.3">
      <c r="A58" s="1892" t="s">
        <v>320</v>
      </c>
      <c r="B58" s="1893"/>
      <c r="C58" s="1082"/>
      <c r="D58" s="1082"/>
      <c r="E58" s="1082"/>
      <c r="F58" s="1082"/>
      <c r="G58" s="1082"/>
      <c r="H58" s="1082"/>
      <c r="I58" s="1082"/>
      <c r="J58" s="1082"/>
      <c r="K58" s="1082"/>
      <c r="L58" s="1082"/>
      <c r="M58" s="1082"/>
      <c r="N58" s="1082"/>
      <c r="O58" s="1082"/>
      <c r="P58" s="1082"/>
      <c r="Q58" s="1083"/>
      <c r="R58" s="86"/>
    </row>
    <row r="59" spans="1:19" s="64" customFormat="1" ht="20.100000000000001" customHeight="1" x14ac:dyDescent="0.25">
      <c r="A59" s="638" t="s">
        <v>371</v>
      </c>
      <c r="B59" s="1052" t="s">
        <v>179</v>
      </c>
      <c r="C59" s="600">
        <v>0</v>
      </c>
      <c r="D59" s="546">
        <v>0</v>
      </c>
      <c r="E59" s="546">
        <v>0</v>
      </c>
      <c r="F59" s="546">
        <v>0</v>
      </c>
      <c r="G59" s="546">
        <v>0</v>
      </c>
      <c r="H59" s="1090">
        <v>0</v>
      </c>
      <c r="I59" s="720">
        <f>D59+E59-F59+G59+H59</f>
        <v>0</v>
      </c>
      <c r="J59" s="546">
        <v>0</v>
      </c>
      <c r="K59" s="546">
        <v>0</v>
      </c>
      <c r="L59" s="546">
        <v>0</v>
      </c>
      <c r="M59" s="546">
        <v>0</v>
      </c>
      <c r="N59" s="546">
        <v>0</v>
      </c>
      <c r="O59" s="546">
        <v>0</v>
      </c>
      <c r="P59" s="1090"/>
      <c r="Q59" s="676">
        <f>K59+L59-M59-N59+O59+P59</f>
        <v>0</v>
      </c>
      <c r="R59" s="86"/>
    </row>
    <row r="60" spans="1:19" s="64" customFormat="1" ht="20.100000000000001" customHeight="1" thickBot="1" x14ac:dyDescent="0.3">
      <c r="A60" s="639" t="s">
        <v>380</v>
      </c>
      <c r="B60" s="733" t="s">
        <v>321</v>
      </c>
      <c r="C60" s="605">
        <v>0</v>
      </c>
      <c r="D60" s="538">
        <v>0</v>
      </c>
      <c r="E60" s="538">
        <v>0</v>
      </c>
      <c r="F60" s="538">
        <v>0</v>
      </c>
      <c r="G60" s="538">
        <v>0</v>
      </c>
      <c r="H60" s="1043">
        <v>0</v>
      </c>
      <c r="I60" s="687">
        <f>D60+E60-F60+G60+H60</f>
        <v>0</v>
      </c>
      <c r="J60" s="538">
        <v>0</v>
      </c>
      <c r="K60" s="538">
        <v>0</v>
      </c>
      <c r="L60" s="538">
        <v>0</v>
      </c>
      <c r="M60" s="538">
        <v>0</v>
      </c>
      <c r="N60" s="538">
        <v>0</v>
      </c>
      <c r="O60" s="538">
        <v>0</v>
      </c>
      <c r="P60" s="1043"/>
      <c r="Q60" s="618">
        <f>K60+L60-M60-N60+O60+P60</f>
        <v>0</v>
      </c>
      <c r="R60" s="86"/>
    </row>
    <row r="61" spans="1:19" s="64" customFormat="1" ht="20.100000000000001" customHeight="1" thickBot="1" x14ac:dyDescent="0.3">
      <c r="A61" s="668" t="s">
        <v>384</v>
      </c>
      <c r="B61" s="1071" t="s">
        <v>180</v>
      </c>
      <c r="C61" s="622">
        <f>SUM(C62+C63)</f>
        <v>0</v>
      </c>
      <c r="D61" s="1091">
        <f t="shared" ref="D61:Q61" si="11">SUM(D62+D63)</f>
        <v>0</v>
      </c>
      <c r="E61" s="620">
        <f t="shared" si="11"/>
        <v>0</v>
      </c>
      <c r="F61" s="620">
        <f t="shared" si="11"/>
        <v>0</v>
      </c>
      <c r="G61" s="620">
        <f t="shared" si="11"/>
        <v>0</v>
      </c>
      <c r="H61" s="1047">
        <f t="shared" si="11"/>
        <v>0</v>
      </c>
      <c r="I61" s="620">
        <f t="shared" si="11"/>
        <v>0</v>
      </c>
      <c r="J61" s="620">
        <f t="shared" si="11"/>
        <v>0</v>
      </c>
      <c r="K61" s="1091">
        <f t="shared" si="11"/>
        <v>0</v>
      </c>
      <c r="L61" s="620">
        <f t="shared" si="11"/>
        <v>0</v>
      </c>
      <c r="M61" s="620">
        <f t="shared" si="11"/>
        <v>0</v>
      </c>
      <c r="N61" s="620">
        <f t="shared" si="11"/>
        <v>0</v>
      </c>
      <c r="O61" s="620">
        <f t="shared" si="11"/>
        <v>0</v>
      </c>
      <c r="P61" s="1047">
        <f t="shared" si="11"/>
        <v>0</v>
      </c>
      <c r="Q61" s="621">
        <f t="shared" si="11"/>
        <v>0</v>
      </c>
      <c r="R61" s="86"/>
    </row>
    <row r="62" spans="1:19" s="64" customFormat="1" ht="20.100000000000001" customHeight="1" x14ac:dyDescent="0.25">
      <c r="A62" s="637" t="s">
        <v>385</v>
      </c>
      <c r="B62" s="1070" t="s">
        <v>331</v>
      </c>
      <c r="C62" s="604">
        <v>0</v>
      </c>
      <c r="D62" s="599">
        <v>0</v>
      </c>
      <c r="E62" s="599">
        <v>0</v>
      </c>
      <c r="F62" s="599">
        <v>0</v>
      </c>
      <c r="G62" s="599">
        <v>0</v>
      </c>
      <c r="H62" s="1093">
        <v>0</v>
      </c>
      <c r="I62" s="634">
        <f>D62+E62-F62+G62+H62</f>
        <v>0</v>
      </c>
      <c r="J62" s="599">
        <v>0</v>
      </c>
      <c r="K62" s="599">
        <v>0</v>
      </c>
      <c r="L62" s="599">
        <v>0</v>
      </c>
      <c r="M62" s="599">
        <v>0</v>
      </c>
      <c r="N62" s="599">
        <v>0</v>
      </c>
      <c r="O62" s="599">
        <v>0</v>
      </c>
      <c r="P62" s="1058"/>
      <c r="Q62" s="627">
        <f>K62+L62-M62-N62+O62+P62</f>
        <v>0</v>
      </c>
      <c r="R62" s="86"/>
    </row>
    <row r="63" spans="1:19" s="64" customFormat="1" ht="20.100000000000001" customHeight="1" x14ac:dyDescent="0.25">
      <c r="A63" s="638" t="s">
        <v>386</v>
      </c>
      <c r="B63" s="732" t="s">
        <v>323</v>
      </c>
      <c r="C63" s="601">
        <v>0</v>
      </c>
      <c r="D63" s="535">
        <v>0</v>
      </c>
      <c r="E63" s="535">
        <v>0</v>
      </c>
      <c r="F63" s="535">
        <v>0</v>
      </c>
      <c r="G63" s="535">
        <v>0</v>
      </c>
      <c r="H63" s="1094">
        <v>0</v>
      </c>
      <c r="I63" s="686">
        <f>D63+E63-F63+G63+H63</f>
        <v>0</v>
      </c>
      <c r="J63" s="535">
        <v>0</v>
      </c>
      <c r="K63" s="535">
        <v>0</v>
      </c>
      <c r="L63" s="535">
        <v>0</v>
      </c>
      <c r="M63" s="535">
        <v>0</v>
      </c>
      <c r="N63" s="535">
        <v>0</v>
      </c>
      <c r="O63" s="535">
        <v>0</v>
      </c>
      <c r="P63" s="1039"/>
      <c r="Q63" s="613">
        <f>K63+L63-M63-N63+O63+P63</f>
        <v>0</v>
      </c>
      <c r="R63" s="86"/>
    </row>
    <row r="64" spans="1:19" s="64" customFormat="1" ht="20.100000000000001" customHeight="1" x14ac:dyDescent="0.25">
      <c r="A64" s="638" t="s">
        <v>387</v>
      </c>
      <c r="B64" s="732" t="s">
        <v>324</v>
      </c>
      <c r="C64" s="601">
        <v>0</v>
      </c>
      <c r="D64" s="535">
        <v>0</v>
      </c>
      <c r="E64" s="535">
        <v>0</v>
      </c>
      <c r="F64" s="535">
        <v>0</v>
      </c>
      <c r="G64" s="535">
        <v>0</v>
      </c>
      <c r="H64" s="1094">
        <v>0</v>
      </c>
      <c r="I64" s="686">
        <f>D64+E64-F64+G64+H64</f>
        <v>0</v>
      </c>
      <c r="J64" s="535">
        <v>0</v>
      </c>
      <c r="K64" s="535">
        <v>0</v>
      </c>
      <c r="L64" s="535">
        <v>0</v>
      </c>
      <c r="M64" s="535">
        <v>0</v>
      </c>
      <c r="N64" s="535">
        <v>0</v>
      </c>
      <c r="O64" s="535">
        <v>0</v>
      </c>
      <c r="P64" s="1039"/>
      <c r="Q64" s="613">
        <f>K64+L64-M64-N64+O64+P64</f>
        <v>0</v>
      </c>
      <c r="R64" s="86"/>
    </row>
    <row r="65" spans="1:18" s="64" customFormat="1" ht="20.100000000000001" customHeight="1" thickBot="1" x14ac:dyDescent="0.3">
      <c r="A65" s="639" t="s">
        <v>388</v>
      </c>
      <c r="B65" s="1072" t="s">
        <v>240</v>
      </c>
      <c r="C65" s="605">
        <v>0</v>
      </c>
      <c r="D65" s="538">
        <v>0</v>
      </c>
      <c r="E65" s="538">
        <v>0</v>
      </c>
      <c r="F65" s="538">
        <v>0</v>
      </c>
      <c r="G65" s="538">
        <v>0</v>
      </c>
      <c r="H65" s="1095">
        <v>0</v>
      </c>
      <c r="I65" s="687">
        <f>D65+E65-F65+G65+H65</f>
        <v>0</v>
      </c>
      <c r="J65" s="1092">
        <v>0</v>
      </c>
      <c r="K65" s="1092">
        <v>0</v>
      </c>
      <c r="L65" s="1092">
        <v>0</v>
      </c>
      <c r="M65" s="1092">
        <v>0</v>
      </c>
      <c r="N65" s="1092">
        <v>0</v>
      </c>
      <c r="O65" s="1092">
        <v>0</v>
      </c>
      <c r="P65" s="1095"/>
      <c r="Q65" s="618">
        <f>K65+L65-M65-N65+O65+P65</f>
        <v>0</v>
      </c>
      <c r="R65" s="86"/>
    </row>
    <row r="66" spans="1:18" s="64" customFormat="1" ht="20.100000000000001" customHeight="1" thickBot="1" x14ac:dyDescent="0.3">
      <c r="A66" s="668" t="s">
        <v>389</v>
      </c>
      <c r="B66" s="1074" t="s">
        <v>73</v>
      </c>
      <c r="C66" s="622">
        <f>C59+C60+C61+C64+C65</f>
        <v>0</v>
      </c>
      <c r="D66" s="620">
        <f t="shared" ref="D66:Q66" si="12">D59+D60+D61+D64+D65</f>
        <v>0</v>
      </c>
      <c r="E66" s="620">
        <f t="shared" si="12"/>
        <v>0</v>
      </c>
      <c r="F66" s="620">
        <f t="shared" si="12"/>
        <v>0</v>
      </c>
      <c r="G66" s="620">
        <f t="shared" si="12"/>
        <v>0</v>
      </c>
      <c r="H66" s="1047">
        <f t="shared" si="12"/>
        <v>0</v>
      </c>
      <c r="I66" s="620">
        <f t="shared" si="12"/>
        <v>0</v>
      </c>
      <c r="J66" s="620">
        <f t="shared" si="12"/>
        <v>0</v>
      </c>
      <c r="K66" s="620">
        <f t="shared" si="12"/>
        <v>0</v>
      </c>
      <c r="L66" s="620">
        <f t="shared" si="12"/>
        <v>0</v>
      </c>
      <c r="M66" s="620">
        <f t="shared" si="12"/>
        <v>0</v>
      </c>
      <c r="N66" s="620">
        <f t="shared" si="12"/>
        <v>0</v>
      </c>
      <c r="O66" s="620">
        <f t="shared" si="12"/>
        <v>0</v>
      </c>
      <c r="P66" s="620">
        <f t="shared" si="12"/>
        <v>0</v>
      </c>
      <c r="Q66" s="621">
        <f t="shared" si="12"/>
        <v>0</v>
      </c>
      <c r="R66" s="86"/>
    </row>
    <row r="67" spans="1:18" s="64" customFormat="1" ht="17.25" customHeight="1" thickBot="1" x14ac:dyDescent="0.3">
      <c r="A67" s="454" t="s">
        <v>202</v>
      </c>
      <c r="B67" s="1073"/>
      <c r="C67" s="813"/>
      <c r="D67" s="813"/>
      <c r="E67" s="813"/>
      <c r="F67" s="813"/>
      <c r="G67" s="813"/>
      <c r="H67" s="813"/>
      <c r="I67" s="813"/>
      <c r="J67" s="813"/>
      <c r="K67" s="813"/>
      <c r="L67" s="813"/>
      <c r="M67" s="813"/>
      <c r="N67" s="813"/>
      <c r="O67" s="813"/>
      <c r="P67" s="813"/>
      <c r="Q67" s="797"/>
      <c r="R67" s="86"/>
    </row>
    <row r="68" spans="1:18" ht="17.25" customHeight="1" thickBot="1" x14ac:dyDescent="0.3">
      <c r="A68" s="1087" t="s">
        <v>390</v>
      </c>
      <c r="B68" s="1088" t="s">
        <v>325</v>
      </c>
      <c r="C68" s="1049">
        <f>C69+C70+C71+C72</f>
        <v>0</v>
      </c>
      <c r="D68" s="1047">
        <f t="shared" ref="D68:Q68" si="13">D69+D70+D71+D72</f>
        <v>0</v>
      </c>
      <c r="E68" s="1047">
        <f t="shared" si="13"/>
        <v>0</v>
      </c>
      <c r="F68" s="1047">
        <f t="shared" si="13"/>
        <v>0</v>
      </c>
      <c r="G68" s="1047">
        <f t="shared" si="13"/>
        <v>0</v>
      </c>
      <c r="H68" s="1047">
        <f t="shared" si="13"/>
        <v>0</v>
      </c>
      <c r="I68" s="1047">
        <f t="shared" si="13"/>
        <v>0</v>
      </c>
      <c r="J68" s="1047">
        <f t="shared" si="13"/>
        <v>0</v>
      </c>
      <c r="K68" s="1047">
        <f t="shared" si="13"/>
        <v>0</v>
      </c>
      <c r="L68" s="1047">
        <f t="shared" si="13"/>
        <v>0</v>
      </c>
      <c r="M68" s="1047">
        <f t="shared" si="13"/>
        <v>0</v>
      </c>
      <c r="N68" s="1047">
        <f t="shared" si="13"/>
        <v>0</v>
      </c>
      <c r="O68" s="1047">
        <f t="shared" si="13"/>
        <v>0</v>
      </c>
      <c r="P68" s="1047">
        <f t="shared" si="13"/>
        <v>0</v>
      </c>
      <c r="Q68" s="1048">
        <f t="shared" si="13"/>
        <v>0</v>
      </c>
      <c r="R68" s="84"/>
    </row>
    <row r="69" spans="1:18" ht="17.25" customHeight="1" x14ac:dyDescent="0.25">
      <c r="A69" s="1056" t="s">
        <v>391</v>
      </c>
      <c r="B69" s="1086" t="s">
        <v>326</v>
      </c>
      <c r="C69" s="1060"/>
      <c r="D69" s="1058"/>
      <c r="E69" s="1058"/>
      <c r="F69" s="1058"/>
      <c r="G69" s="1058"/>
      <c r="H69" s="1058"/>
      <c r="I69" s="1093">
        <f>D69+E69-F69+G69+H69</f>
        <v>0</v>
      </c>
      <c r="J69" s="1058"/>
      <c r="K69" s="1058"/>
      <c r="L69" s="1058"/>
      <c r="M69" s="1058"/>
      <c r="N69" s="1058"/>
      <c r="O69" s="1058"/>
      <c r="P69" s="1058"/>
      <c r="Q69" s="1059">
        <f>K69+L69-M69-N69+O69+P69</f>
        <v>0</v>
      </c>
      <c r="R69" s="84"/>
    </row>
    <row r="70" spans="1:18" ht="17.25" customHeight="1" x14ac:dyDescent="0.25">
      <c r="A70" s="1053" t="s">
        <v>392</v>
      </c>
      <c r="B70" s="1085" t="s">
        <v>327</v>
      </c>
      <c r="C70" s="1041"/>
      <c r="D70" s="1039"/>
      <c r="E70" s="1039"/>
      <c r="F70" s="1039"/>
      <c r="G70" s="1039"/>
      <c r="H70" s="1039"/>
      <c r="I70" s="1094">
        <f>D70+E70-F70+G70+H70</f>
        <v>0</v>
      </c>
      <c r="J70" s="1039"/>
      <c r="K70" s="1039"/>
      <c r="L70" s="1039"/>
      <c r="M70" s="1039"/>
      <c r="N70" s="1039"/>
      <c r="O70" s="1039"/>
      <c r="P70" s="1039"/>
      <c r="Q70" s="1040">
        <f>K70+L70-M70-N70+O70+P70</f>
        <v>0</v>
      </c>
      <c r="R70" s="84"/>
    </row>
    <row r="71" spans="1:18" ht="17.25" customHeight="1" x14ac:dyDescent="0.25">
      <c r="A71" s="1053" t="s">
        <v>393</v>
      </c>
      <c r="B71" s="1085" t="s">
        <v>328</v>
      </c>
      <c r="C71" s="1041"/>
      <c r="D71" s="1039"/>
      <c r="E71" s="1039"/>
      <c r="F71" s="1039"/>
      <c r="G71" s="1039"/>
      <c r="H71" s="1039"/>
      <c r="I71" s="1094">
        <f>D71+E71-F71+G71+H71</f>
        <v>0</v>
      </c>
      <c r="J71" s="1039"/>
      <c r="K71" s="1039"/>
      <c r="L71" s="1039"/>
      <c r="M71" s="1039"/>
      <c r="N71" s="1039"/>
      <c r="O71" s="1039"/>
      <c r="P71" s="1039"/>
      <c r="Q71" s="1040">
        <f>K71+L71-M71-N71+O71+P71</f>
        <v>0</v>
      </c>
      <c r="R71" s="84"/>
    </row>
    <row r="72" spans="1:18" ht="17.25" customHeight="1" x14ac:dyDescent="0.25">
      <c r="A72" s="1053" t="s">
        <v>394</v>
      </c>
      <c r="B72" s="1085" t="s">
        <v>329</v>
      </c>
      <c r="C72" s="1041"/>
      <c r="D72" s="1039"/>
      <c r="E72" s="1039"/>
      <c r="F72" s="1039"/>
      <c r="G72" s="1039"/>
      <c r="H72" s="1039"/>
      <c r="I72" s="1094">
        <f>D72+E72-F72+G72+H72</f>
        <v>0</v>
      </c>
      <c r="J72" s="1094"/>
      <c r="K72" s="1039"/>
      <c r="L72" s="1094"/>
      <c r="M72" s="1094"/>
      <c r="N72" s="1094"/>
      <c r="O72" s="1094"/>
      <c r="P72" s="1094"/>
      <c r="Q72" s="1040">
        <f>K72+L72-M72-N72+O72+P72</f>
        <v>0</v>
      </c>
      <c r="R72" s="84"/>
    </row>
    <row r="73" spans="1:18" ht="17.25" customHeight="1" thickBot="1" x14ac:dyDescent="0.3">
      <c r="A73" s="1054" t="s">
        <v>395</v>
      </c>
      <c r="B73" s="1089" t="s">
        <v>330</v>
      </c>
      <c r="C73" s="1045"/>
      <c r="D73" s="1043"/>
      <c r="E73" s="1043"/>
      <c r="F73" s="1043"/>
      <c r="G73" s="1043"/>
      <c r="H73" s="1043"/>
      <c r="I73" s="1095">
        <f>D73+E73-F73+G73+H73</f>
        <v>0</v>
      </c>
      <c r="J73" s="1043"/>
      <c r="K73" s="1043"/>
      <c r="L73" s="1043"/>
      <c r="M73" s="1043"/>
      <c r="N73" s="1043"/>
      <c r="O73" s="1043"/>
      <c r="P73" s="1043"/>
      <c r="Q73" s="1044">
        <f>K73+L73-M73-N73+O73+P73</f>
        <v>0</v>
      </c>
      <c r="R73" s="84"/>
    </row>
    <row r="74" spans="1:18" ht="22.5" customHeight="1" thickBot="1" x14ac:dyDescent="0.3">
      <c r="A74" s="1087" t="s">
        <v>397</v>
      </c>
      <c r="B74" s="1088" t="s">
        <v>73</v>
      </c>
      <c r="C74" s="1049">
        <f>C68+C73</f>
        <v>0</v>
      </c>
      <c r="D74" s="1047">
        <f t="shared" ref="D74:Q74" si="14">D68+D73</f>
        <v>0</v>
      </c>
      <c r="E74" s="1047">
        <f t="shared" si="14"/>
        <v>0</v>
      </c>
      <c r="F74" s="1047">
        <f t="shared" si="14"/>
        <v>0</v>
      </c>
      <c r="G74" s="1047">
        <f t="shared" si="14"/>
        <v>0</v>
      </c>
      <c r="H74" s="1047">
        <f t="shared" si="14"/>
        <v>0</v>
      </c>
      <c r="I74" s="1047">
        <f t="shared" si="14"/>
        <v>0</v>
      </c>
      <c r="J74" s="1047">
        <f t="shared" si="14"/>
        <v>0</v>
      </c>
      <c r="K74" s="1047">
        <f t="shared" si="14"/>
        <v>0</v>
      </c>
      <c r="L74" s="1047">
        <f t="shared" si="14"/>
        <v>0</v>
      </c>
      <c r="M74" s="1047">
        <f t="shared" si="14"/>
        <v>0</v>
      </c>
      <c r="N74" s="1047">
        <f t="shared" si="14"/>
        <v>0</v>
      </c>
      <c r="O74" s="1047">
        <f t="shared" si="14"/>
        <v>0</v>
      </c>
      <c r="P74" s="1047">
        <f t="shared" si="14"/>
        <v>0</v>
      </c>
      <c r="Q74" s="1048">
        <f t="shared" si="14"/>
        <v>0</v>
      </c>
      <c r="R74" s="84"/>
    </row>
    <row r="75" spans="1:18" x14ac:dyDescent="0.25">
      <c r="A75" s="84"/>
      <c r="B75" s="84"/>
      <c r="C75" s="84"/>
      <c r="D75" s="84"/>
      <c r="E75" s="84"/>
      <c r="F75" s="84"/>
      <c r="G75" s="84"/>
      <c r="H75" s="84"/>
      <c r="I75" s="84"/>
      <c r="J75" s="84"/>
      <c r="K75" s="84"/>
      <c r="L75" s="84"/>
      <c r="M75" s="84"/>
      <c r="N75" s="84"/>
      <c r="O75" s="84"/>
      <c r="P75" s="84"/>
      <c r="Q75" s="84"/>
      <c r="R75" s="84"/>
    </row>
    <row r="76" spans="1:18" ht="15" x14ac:dyDescent="0.25">
      <c r="B76" s="1906" t="s">
        <v>567</v>
      </c>
      <c r="C76" s="1906"/>
      <c r="D76" s="1906"/>
      <c r="E76" s="1906"/>
      <c r="F76" s="1906"/>
      <c r="G76" s="1906"/>
      <c r="H76" s="1906"/>
    </row>
  </sheetData>
  <mergeCells count="47">
    <mergeCell ref="B29:D29"/>
    <mergeCell ref="B26:D26"/>
    <mergeCell ref="B32:B33"/>
    <mergeCell ref="C32:C33"/>
    <mergeCell ref="B19:D19"/>
    <mergeCell ref="B23:D23"/>
    <mergeCell ref="B27:D27"/>
    <mergeCell ref="A22:D22"/>
    <mergeCell ref="B20:D20"/>
    <mergeCell ref="B21:D21"/>
    <mergeCell ref="B16:D16"/>
    <mergeCell ref="B15:D15"/>
    <mergeCell ref="B6:D6"/>
    <mergeCell ref="B7:D7"/>
    <mergeCell ref="B9:D9"/>
    <mergeCell ref="A13:D13"/>
    <mergeCell ref="B1:D1"/>
    <mergeCell ref="B2:D2"/>
    <mergeCell ref="B3:D3"/>
    <mergeCell ref="B4:D4"/>
    <mergeCell ref="B10:D10"/>
    <mergeCell ref="B76:H76"/>
    <mergeCell ref="A56:A57"/>
    <mergeCell ref="B56:B57"/>
    <mergeCell ref="E32:L32"/>
    <mergeCell ref="B11:B12"/>
    <mergeCell ref="B30:D30"/>
    <mergeCell ref="A32:A33"/>
    <mergeCell ref="B24:D24"/>
    <mergeCell ref="B25:D25"/>
    <mergeCell ref="B28:D28"/>
    <mergeCell ref="I11:L11"/>
    <mergeCell ref="B14:D14"/>
    <mergeCell ref="A11:A12"/>
    <mergeCell ref="B18:D18"/>
    <mergeCell ref="E11:H11"/>
    <mergeCell ref="B17:D17"/>
    <mergeCell ref="M32:R32"/>
    <mergeCell ref="A58:B58"/>
    <mergeCell ref="S32:S33"/>
    <mergeCell ref="D32:D33"/>
    <mergeCell ref="C56:I56"/>
    <mergeCell ref="J56:Q56"/>
    <mergeCell ref="B52:C52"/>
    <mergeCell ref="B53:G53"/>
    <mergeCell ref="B54:G54"/>
    <mergeCell ref="A34:B3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75"/>
  <sheetViews>
    <sheetView topLeftCell="B65" zoomScaleNormal="100" workbookViewId="0">
      <selection activeCell="H71" sqref="H71:I75"/>
    </sheetView>
  </sheetViews>
  <sheetFormatPr defaultColWidth="9.140625" defaultRowHeight="15" x14ac:dyDescent="0.25"/>
  <cols>
    <col min="1" max="1" width="9.140625" style="1"/>
    <col min="2" max="2" width="58.85546875" style="1" customWidth="1"/>
    <col min="3" max="3" width="21.42578125" style="1" customWidth="1"/>
    <col min="4" max="4" width="16.28515625" style="342" customWidth="1"/>
    <col min="5" max="6" width="16.28515625" style="1" customWidth="1"/>
    <col min="7" max="7" width="16.5703125" style="1" customWidth="1"/>
    <col min="8" max="8" width="18.28515625" style="1" customWidth="1"/>
    <col min="9" max="10" width="16.28515625" style="1" customWidth="1"/>
    <col min="11" max="16384" width="9.140625" style="1"/>
  </cols>
  <sheetData>
    <row r="1" spans="1:11" s="427" customFormat="1" ht="21" x14ac:dyDescent="0.35">
      <c r="A1" s="165"/>
      <c r="B1" s="53"/>
      <c r="C1" s="165"/>
      <c r="D1" s="166"/>
      <c r="E1" s="165"/>
      <c r="F1" s="165"/>
      <c r="G1" s="165"/>
      <c r="H1" s="165"/>
      <c r="I1" s="165"/>
      <c r="J1" s="165"/>
      <c r="K1" s="165"/>
    </row>
    <row r="2" spans="1:11" ht="15.75" x14ac:dyDescent="0.3">
      <c r="A2" s="53"/>
      <c r="B2" s="1671" t="s">
        <v>748</v>
      </c>
      <c r="C2" s="1671"/>
      <c r="D2" s="138"/>
      <c r="E2" s="52"/>
      <c r="F2" s="52"/>
      <c r="G2" s="52"/>
      <c r="H2" s="52"/>
      <c r="I2" s="1955"/>
      <c r="J2" s="1955"/>
      <c r="K2" s="53"/>
    </row>
    <row r="3" spans="1:11" ht="15.75" x14ac:dyDescent="0.3">
      <c r="A3" s="53"/>
      <c r="B3" s="52"/>
      <c r="C3" s="52"/>
      <c r="D3" s="138"/>
      <c r="E3" s="52"/>
      <c r="F3" s="52"/>
      <c r="G3" s="52"/>
      <c r="H3" s="52"/>
      <c r="I3" s="1955"/>
      <c r="J3" s="1955"/>
      <c r="K3" s="53"/>
    </row>
    <row r="4" spans="1:11" ht="60.75" customHeight="1" x14ac:dyDescent="0.3">
      <c r="A4" s="53"/>
      <c r="B4" s="168" t="s">
        <v>717</v>
      </c>
      <c r="C4" s="52"/>
      <c r="D4" s="138"/>
      <c r="E4" s="52"/>
      <c r="F4" s="52"/>
      <c r="G4" s="52"/>
      <c r="H4" s="52"/>
      <c r="I4" s="167"/>
      <c r="J4" s="167"/>
      <c r="K4" s="53"/>
    </row>
    <row r="5" spans="1:11" ht="49.5" customHeight="1" x14ac:dyDescent="0.25">
      <c r="A5" s="53"/>
      <c r="B5" s="1956" t="s">
        <v>749</v>
      </c>
      <c r="C5" s="1956"/>
      <c r="D5" s="1956"/>
      <c r="E5" s="1956"/>
      <c r="F5" s="1956"/>
      <c r="G5" s="1956"/>
      <c r="H5" s="1956"/>
      <c r="I5" s="1955"/>
      <c r="J5" s="1955"/>
      <c r="K5" s="53"/>
    </row>
    <row r="6" spans="1:11" x14ac:dyDescent="0.25">
      <c r="A6" s="53"/>
      <c r="B6" s="1956" t="s">
        <v>750</v>
      </c>
      <c r="C6" s="1956"/>
      <c r="D6" s="1956"/>
      <c r="E6" s="1956"/>
      <c r="F6" s="1956"/>
      <c r="G6" s="1956"/>
      <c r="H6" s="1956"/>
      <c r="I6" s="1955"/>
      <c r="J6" s="1955"/>
      <c r="K6" s="53"/>
    </row>
    <row r="7" spans="1:11" x14ac:dyDescent="0.25">
      <c r="A7" s="53"/>
      <c r="B7" s="169" t="s">
        <v>751</v>
      </c>
      <c r="C7" s="170"/>
      <c r="D7" s="171"/>
      <c r="E7" s="170"/>
      <c r="F7" s="170"/>
      <c r="G7" s="170"/>
      <c r="H7" s="170"/>
      <c r="I7" s="1955"/>
      <c r="J7" s="1955"/>
      <c r="K7" s="53"/>
    </row>
    <row r="8" spans="1:11" ht="30" customHeight="1" x14ac:dyDescent="0.25">
      <c r="A8" s="53"/>
      <c r="B8" s="1956" t="s">
        <v>752</v>
      </c>
      <c r="C8" s="1956"/>
      <c r="D8" s="1956"/>
      <c r="E8" s="1956"/>
      <c r="F8" s="1956"/>
      <c r="G8" s="1956"/>
      <c r="H8" s="1956"/>
      <c r="I8" s="1955"/>
      <c r="J8" s="1955"/>
      <c r="K8" s="53"/>
    </row>
    <row r="9" spans="1:11" ht="31.5" customHeight="1" thickBot="1" x14ac:dyDescent="0.35">
      <c r="A9" s="53"/>
      <c r="B9" s="52"/>
      <c r="C9" s="52"/>
      <c r="D9" s="138"/>
      <c r="E9" s="52"/>
      <c r="F9" s="52"/>
      <c r="G9" s="52"/>
      <c r="H9" s="52"/>
      <c r="I9" s="1955"/>
      <c r="J9" s="1955"/>
      <c r="K9" s="53"/>
    </row>
    <row r="10" spans="1:11" ht="43.5" customHeight="1" x14ac:dyDescent="0.3">
      <c r="A10" s="53"/>
      <c r="B10" s="251" t="s">
        <v>753</v>
      </c>
      <c r="C10" s="252" t="s">
        <v>181</v>
      </c>
      <c r="D10" s="138"/>
      <c r="E10" s="52"/>
      <c r="F10" s="52"/>
      <c r="G10" s="52"/>
      <c r="H10" s="52"/>
      <c r="I10" s="1955"/>
      <c r="J10" s="1955"/>
      <c r="K10" s="53"/>
    </row>
    <row r="11" spans="1:11" ht="15.75" x14ac:dyDescent="0.3">
      <c r="A11" s="53"/>
      <c r="B11" s="253"/>
      <c r="C11" s="254"/>
      <c r="D11" s="138"/>
      <c r="E11" s="52"/>
      <c r="F11" s="52"/>
      <c r="G11" s="52"/>
      <c r="H11" s="52"/>
      <c r="I11" s="167"/>
      <c r="J11" s="167"/>
      <c r="K11" s="53"/>
    </row>
    <row r="12" spans="1:11" x14ac:dyDescent="0.25">
      <c r="A12" s="53"/>
      <c r="B12" s="253"/>
      <c r="C12" s="238"/>
      <c r="D12" s="172"/>
      <c r="E12" s="173"/>
      <c r="F12" s="173"/>
      <c r="G12" s="173"/>
      <c r="H12" s="173"/>
      <c r="I12" s="1955"/>
      <c r="J12" s="1955"/>
      <c r="K12" s="53"/>
    </row>
    <row r="13" spans="1:11" ht="15.75" thickBot="1" x14ac:dyDescent="0.3">
      <c r="A13" s="53"/>
      <c r="B13" s="255"/>
      <c r="C13" s="240"/>
      <c r="D13" s="172"/>
      <c r="E13" s="173"/>
      <c r="F13" s="173"/>
      <c r="G13" s="173"/>
      <c r="H13" s="173"/>
      <c r="I13" s="167"/>
      <c r="J13" s="167"/>
      <c r="K13" s="53"/>
    </row>
    <row r="14" spans="1:11" ht="16.5" thickBot="1" x14ac:dyDescent="0.35">
      <c r="A14" s="53"/>
      <c r="B14" s="173"/>
      <c r="C14" s="52"/>
      <c r="D14" s="138"/>
      <c r="E14" s="52"/>
      <c r="F14" s="52"/>
      <c r="G14" s="52"/>
      <c r="H14" s="52"/>
      <c r="I14" s="1955"/>
      <c r="J14" s="1955"/>
      <c r="K14" s="53"/>
    </row>
    <row r="15" spans="1:11" x14ac:dyDescent="0.25">
      <c r="A15" s="1976" t="s">
        <v>396</v>
      </c>
      <c r="B15" s="1978" t="s">
        <v>182</v>
      </c>
      <c r="C15" s="1980" t="s">
        <v>454</v>
      </c>
      <c r="D15" s="1981"/>
      <c r="E15" s="1981"/>
      <c r="F15" s="1982"/>
      <c r="G15" s="1983" t="s">
        <v>476</v>
      </c>
      <c r="H15" s="1981"/>
      <c r="I15" s="1981"/>
      <c r="J15" s="1982"/>
      <c r="K15" s="53"/>
    </row>
    <row r="16" spans="1:11" ht="38.25" customHeight="1" thickBot="1" x14ac:dyDescent="0.3">
      <c r="A16" s="1977"/>
      <c r="B16" s="1979"/>
      <c r="C16" s="1372" t="s">
        <v>754</v>
      </c>
      <c r="D16" s="1103" t="s">
        <v>552</v>
      </c>
      <c r="E16" s="1103" t="s">
        <v>175</v>
      </c>
      <c r="F16" s="1104" t="s">
        <v>138</v>
      </c>
      <c r="G16" s="1102" t="s">
        <v>755</v>
      </c>
      <c r="H16" s="1103" t="s">
        <v>552</v>
      </c>
      <c r="I16" s="1103" t="s">
        <v>175</v>
      </c>
      <c r="J16" s="1104" t="s">
        <v>138</v>
      </c>
      <c r="K16" s="53"/>
    </row>
    <row r="17" spans="1:11" x14ac:dyDescent="0.25">
      <c r="A17" s="1099" t="s">
        <v>371</v>
      </c>
      <c r="B17" s="670"/>
      <c r="C17" s="1373"/>
      <c r="D17" s="875"/>
      <c r="E17" s="1374"/>
      <c r="F17" s="1375">
        <f>C17-D17-E17</f>
        <v>0</v>
      </c>
      <c r="G17" s="1376"/>
      <c r="H17" s="1374"/>
      <c r="I17" s="1374"/>
      <c r="J17" s="1375">
        <f>G17-H17-I17</f>
        <v>0</v>
      </c>
      <c r="K17" s="53"/>
    </row>
    <row r="18" spans="1:11" x14ac:dyDescent="0.25">
      <c r="A18" s="1096" t="s">
        <v>380</v>
      </c>
      <c r="B18" s="1098"/>
      <c r="C18" s="1378"/>
      <c r="D18" s="677"/>
      <c r="E18" s="1379"/>
      <c r="F18" s="1380">
        <f t="shared" ref="F18:F23" si="0">C18-D18-E18</f>
        <v>0</v>
      </c>
      <c r="G18" s="1381"/>
      <c r="H18" s="1379"/>
      <c r="I18" s="1379"/>
      <c r="J18" s="1380">
        <f t="shared" ref="J18:J23" si="1">G18-H18-I18</f>
        <v>0</v>
      </c>
      <c r="K18" s="53"/>
    </row>
    <row r="19" spans="1:11" x14ac:dyDescent="0.25">
      <c r="A19" s="1096" t="s">
        <v>384</v>
      </c>
      <c r="B19" s="1098"/>
      <c r="C19" s="1378"/>
      <c r="D19" s="677"/>
      <c r="E19" s="1379"/>
      <c r="F19" s="1380">
        <f t="shared" si="0"/>
        <v>0</v>
      </c>
      <c r="G19" s="1381"/>
      <c r="H19" s="1379"/>
      <c r="I19" s="1383"/>
      <c r="J19" s="1380">
        <f t="shared" si="1"/>
        <v>0</v>
      </c>
      <c r="K19" s="53"/>
    </row>
    <row r="20" spans="1:11" x14ac:dyDescent="0.25">
      <c r="A20" s="1096" t="s">
        <v>385</v>
      </c>
      <c r="B20" s="1098"/>
      <c r="C20" s="1378"/>
      <c r="D20" s="677"/>
      <c r="E20" s="1379"/>
      <c r="F20" s="1380">
        <f t="shared" si="0"/>
        <v>0</v>
      </c>
      <c r="G20" s="1381"/>
      <c r="H20" s="1379"/>
      <c r="I20" s="1383"/>
      <c r="J20" s="1380">
        <f t="shared" si="1"/>
        <v>0</v>
      </c>
      <c r="K20" s="53"/>
    </row>
    <row r="21" spans="1:11" x14ac:dyDescent="0.25">
      <c r="A21" s="1096" t="s">
        <v>386</v>
      </c>
      <c r="B21" s="1098"/>
      <c r="C21" s="1378"/>
      <c r="D21" s="677"/>
      <c r="E21" s="1379"/>
      <c r="F21" s="1380">
        <f t="shared" si="0"/>
        <v>0</v>
      </c>
      <c r="G21" s="1381"/>
      <c r="H21" s="1379"/>
      <c r="I21" s="1383"/>
      <c r="J21" s="1380">
        <f t="shared" si="1"/>
        <v>0</v>
      </c>
      <c r="K21" s="53"/>
    </row>
    <row r="22" spans="1:11" x14ac:dyDescent="0.25">
      <c r="A22" s="1096" t="s">
        <v>387</v>
      </c>
      <c r="B22" s="1098"/>
      <c r="C22" s="1378"/>
      <c r="D22" s="677"/>
      <c r="E22" s="1379"/>
      <c r="F22" s="1380">
        <f t="shared" si="0"/>
        <v>0</v>
      </c>
      <c r="G22" s="1381"/>
      <c r="H22" s="1379"/>
      <c r="I22" s="1383"/>
      <c r="J22" s="1380">
        <f t="shared" si="1"/>
        <v>0</v>
      </c>
      <c r="K22" s="53"/>
    </row>
    <row r="23" spans="1:11" ht="15.75" thickBot="1" x14ac:dyDescent="0.3">
      <c r="A23" s="1369" t="s">
        <v>388</v>
      </c>
      <c r="B23" s="665"/>
      <c r="C23" s="1384"/>
      <c r="D23" s="678"/>
      <c r="E23" s="1385"/>
      <c r="F23" s="1386">
        <f t="shared" si="0"/>
        <v>0</v>
      </c>
      <c r="G23" s="1387"/>
      <c r="H23" s="1385"/>
      <c r="I23" s="1388"/>
      <c r="J23" s="1386">
        <f t="shared" si="1"/>
        <v>0</v>
      </c>
      <c r="K23" s="53"/>
    </row>
    <row r="24" spans="1:11" ht="15.75" thickBot="1" x14ac:dyDescent="0.3">
      <c r="A24" s="1371" t="s">
        <v>389</v>
      </c>
      <c r="B24" s="1370" t="s">
        <v>73</v>
      </c>
      <c r="C24" s="1389">
        <f>SUM(C17:C23)</f>
        <v>0</v>
      </c>
      <c r="D24" s="1050">
        <f>SUM(D17:D23)</f>
        <v>0</v>
      </c>
      <c r="E24" s="1390">
        <f t="shared" ref="E24:J24" si="2">SUM(E17:E23)</f>
        <v>0</v>
      </c>
      <c r="F24" s="1391">
        <f t="shared" si="2"/>
        <v>0</v>
      </c>
      <c r="G24" s="1392">
        <f t="shared" si="2"/>
        <v>0</v>
      </c>
      <c r="H24" s="1390">
        <f t="shared" si="2"/>
        <v>0</v>
      </c>
      <c r="I24" s="1393">
        <f t="shared" si="2"/>
        <v>0</v>
      </c>
      <c r="J24" s="1391">
        <f t="shared" si="2"/>
        <v>0</v>
      </c>
      <c r="K24" s="53"/>
    </row>
    <row r="25" spans="1:11" x14ac:dyDescent="0.25">
      <c r="A25" s="174"/>
      <c r="B25" s="119"/>
      <c r="C25" s="173"/>
      <c r="D25" s="172"/>
      <c r="E25" s="173"/>
      <c r="F25" s="173"/>
      <c r="G25" s="173"/>
      <c r="H25" s="173"/>
      <c r="I25" s="167"/>
      <c r="J25" s="167"/>
      <c r="K25" s="53"/>
    </row>
    <row r="26" spans="1:11" ht="15.75" x14ac:dyDescent="0.3">
      <c r="A26" s="174"/>
      <c r="B26" s="1960" t="s">
        <v>747</v>
      </c>
      <c r="C26" s="1960"/>
      <c r="D26" s="1960"/>
      <c r="E26" s="52"/>
      <c r="F26" s="52"/>
      <c r="G26" s="52"/>
      <c r="H26" s="52"/>
      <c r="I26" s="1955"/>
      <c r="J26" s="1955"/>
      <c r="K26" s="53"/>
    </row>
    <row r="27" spans="1:11" ht="15.75" x14ac:dyDescent="0.3">
      <c r="A27" s="174"/>
      <c r="B27" s="52"/>
      <c r="C27" s="52"/>
      <c r="D27" s="138"/>
      <c r="E27" s="52"/>
      <c r="F27" s="52"/>
      <c r="G27" s="52"/>
      <c r="H27" s="52"/>
      <c r="I27" s="167"/>
      <c r="J27" s="167"/>
      <c r="K27" s="53"/>
    </row>
    <row r="28" spans="1:11" ht="31.5" customHeight="1" thickBot="1" x14ac:dyDescent="0.35">
      <c r="A28" s="174"/>
      <c r="B28" s="129" t="s">
        <v>501</v>
      </c>
      <c r="C28" s="52"/>
      <c r="D28" s="138"/>
      <c r="E28" s="52"/>
      <c r="F28" s="52"/>
      <c r="G28" s="52"/>
      <c r="H28" s="52"/>
      <c r="I28" s="1955"/>
      <c r="J28" s="1955"/>
      <c r="K28" s="53"/>
    </row>
    <row r="29" spans="1:11" ht="24" customHeight="1" thickBot="1" x14ac:dyDescent="0.3">
      <c r="A29" s="1957" t="s">
        <v>396</v>
      </c>
      <c r="B29" s="1961" t="s">
        <v>183</v>
      </c>
      <c r="C29" s="1984" t="s">
        <v>73</v>
      </c>
      <c r="D29" s="1967" t="s">
        <v>344</v>
      </c>
      <c r="E29" s="1968"/>
      <c r="F29" s="1968"/>
      <c r="G29" s="1968"/>
      <c r="H29" s="1968"/>
      <c r="I29" s="1969"/>
      <c r="J29" s="167"/>
      <c r="K29" s="53"/>
    </row>
    <row r="30" spans="1:11" ht="15.75" thickBot="1" x14ac:dyDescent="0.3">
      <c r="A30" s="1958"/>
      <c r="B30" s="1962"/>
      <c r="C30" s="1985"/>
      <c r="D30" s="1967" t="s">
        <v>184</v>
      </c>
      <c r="E30" s="1971"/>
      <c r="F30" s="1970" t="s">
        <v>184</v>
      </c>
      <c r="G30" s="1971"/>
      <c r="H30" s="1970" t="s">
        <v>184</v>
      </c>
      <c r="I30" s="1969"/>
      <c r="J30" s="1955"/>
      <c r="K30" s="1955"/>
    </row>
    <row r="31" spans="1:11" ht="77.25" thickBot="1" x14ac:dyDescent="0.3">
      <c r="A31" s="1959"/>
      <c r="B31" s="1963"/>
      <c r="C31" s="1986"/>
      <c r="D31" s="445" t="s">
        <v>185</v>
      </c>
      <c r="E31" s="256" t="s">
        <v>186</v>
      </c>
      <c r="F31" s="256" t="s">
        <v>185</v>
      </c>
      <c r="G31" s="256" t="s">
        <v>186</v>
      </c>
      <c r="H31" s="256" t="s">
        <v>185</v>
      </c>
      <c r="I31" s="256" t="s">
        <v>186</v>
      </c>
      <c r="J31" s="1955"/>
      <c r="K31" s="1955"/>
    </row>
    <row r="32" spans="1:11" x14ac:dyDescent="0.25">
      <c r="A32" s="1099" t="s">
        <v>371</v>
      </c>
      <c r="B32" s="1100" t="s">
        <v>156</v>
      </c>
      <c r="C32" s="1394"/>
      <c r="D32" s="874"/>
      <c r="E32" s="875"/>
      <c r="F32" s="1374"/>
      <c r="G32" s="1374"/>
      <c r="H32" s="1374"/>
      <c r="I32" s="1377"/>
      <c r="J32" s="1955"/>
      <c r="K32" s="1955"/>
    </row>
    <row r="33" spans="1:11" x14ac:dyDescent="0.25">
      <c r="A33" s="1096" t="s">
        <v>380</v>
      </c>
      <c r="B33" s="462" t="s">
        <v>756</v>
      </c>
      <c r="C33" s="1395">
        <f>SUM(C34:C35)</f>
        <v>0</v>
      </c>
      <c r="D33" s="1378">
        <f t="shared" ref="D33:I33" si="3">SUM(D34:D35)</f>
        <v>0</v>
      </c>
      <c r="E33" s="677">
        <f t="shared" si="3"/>
        <v>0</v>
      </c>
      <c r="F33" s="1379">
        <f t="shared" si="3"/>
        <v>0</v>
      </c>
      <c r="G33" s="1379">
        <f t="shared" si="3"/>
        <v>0</v>
      </c>
      <c r="H33" s="1379">
        <f t="shared" si="3"/>
        <v>0</v>
      </c>
      <c r="I33" s="1382">
        <f t="shared" si="3"/>
        <v>0</v>
      </c>
      <c r="J33" s="1955"/>
      <c r="K33" s="1955"/>
    </row>
    <row r="34" spans="1:11" x14ac:dyDescent="0.25">
      <c r="A34" s="1096" t="s">
        <v>384</v>
      </c>
      <c r="B34" s="462" t="s">
        <v>757</v>
      </c>
      <c r="C34" s="1395"/>
      <c r="D34" s="1378"/>
      <c r="E34" s="677"/>
      <c r="F34" s="1379"/>
      <c r="G34" s="1379"/>
      <c r="H34" s="1379"/>
      <c r="I34" s="1382"/>
      <c r="J34" s="1955"/>
      <c r="K34" s="1955"/>
    </row>
    <row r="35" spans="1:11" x14ac:dyDescent="0.25">
      <c r="A35" s="1096" t="s">
        <v>385</v>
      </c>
      <c r="B35" s="462" t="s">
        <v>187</v>
      </c>
      <c r="C35" s="1395"/>
      <c r="D35" s="1378"/>
      <c r="E35" s="677"/>
      <c r="F35" s="1379"/>
      <c r="G35" s="1379"/>
      <c r="H35" s="1379"/>
      <c r="I35" s="1382"/>
      <c r="J35" s="1955"/>
      <c r="K35" s="1955"/>
    </row>
    <row r="36" spans="1:11" x14ac:dyDescent="0.25">
      <c r="A36" s="1096" t="s">
        <v>386</v>
      </c>
      <c r="B36" s="462" t="s">
        <v>758</v>
      </c>
      <c r="C36" s="1395">
        <f>SUM(C37:C38)</f>
        <v>0</v>
      </c>
      <c r="D36" s="1378">
        <f t="shared" ref="D36:I36" si="4">SUM(D37:D38)</f>
        <v>0</v>
      </c>
      <c r="E36" s="677">
        <f t="shared" si="4"/>
        <v>0</v>
      </c>
      <c r="F36" s="1379">
        <f t="shared" si="4"/>
        <v>0</v>
      </c>
      <c r="G36" s="1379">
        <f t="shared" si="4"/>
        <v>0</v>
      </c>
      <c r="H36" s="1379">
        <f t="shared" si="4"/>
        <v>0</v>
      </c>
      <c r="I36" s="1382">
        <f t="shared" si="4"/>
        <v>0</v>
      </c>
      <c r="J36" s="1955"/>
      <c r="K36" s="1955"/>
    </row>
    <row r="37" spans="1:11" x14ac:dyDescent="0.25">
      <c r="A37" s="1096" t="s">
        <v>387</v>
      </c>
      <c r="B37" s="462" t="s">
        <v>759</v>
      </c>
      <c r="C37" s="1395"/>
      <c r="D37" s="1378"/>
      <c r="E37" s="677"/>
      <c r="F37" s="1379"/>
      <c r="G37" s="1379"/>
      <c r="H37" s="1379"/>
      <c r="I37" s="1382"/>
      <c r="J37" s="1955"/>
      <c r="K37" s="1955"/>
    </row>
    <row r="38" spans="1:11" x14ac:dyDescent="0.25">
      <c r="A38" s="1096" t="s">
        <v>388</v>
      </c>
      <c r="B38" s="462" t="s">
        <v>760</v>
      </c>
      <c r="C38" s="1395"/>
      <c r="D38" s="1378"/>
      <c r="E38" s="677"/>
      <c r="F38" s="1379"/>
      <c r="G38" s="1379"/>
      <c r="H38" s="1379"/>
      <c r="I38" s="1382"/>
      <c r="J38" s="1955"/>
      <c r="K38" s="1955"/>
    </row>
    <row r="39" spans="1:11" ht="18.75" thickBot="1" x14ac:dyDescent="0.3">
      <c r="A39" s="1097" t="s">
        <v>389</v>
      </c>
      <c r="B39" s="1101" t="s">
        <v>159</v>
      </c>
      <c r="C39" s="1397">
        <f>C32+C33-C36</f>
        <v>0</v>
      </c>
      <c r="D39" s="1398">
        <f t="shared" ref="D39:I39" si="5">D32+D33-D36</f>
        <v>0</v>
      </c>
      <c r="E39" s="1399">
        <f t="shared" si="5"/>
        <v>0</v>
      </c>
      <c r="F39" s="1399">
        <f t="shared" si="5"/>
        <v>0</v>
      </c>
      <c r="G39" s="1399">
        <f t="shared" si="5"/>
        <v>0</v>
      </c>
      <c r="H39" s="1399">
        <f t="shared" si="5"/>
        <v>0</v>
      </c>
      <c r="I39" s="1396">
        <f t="shared" si="5"/>
        <v>0</v>
      </c>
      <c r="J39" s="1955"/>
      <c r="K39" s="1955"/>
    </row>
    <row r="40" spans="1:11" ht="15.75" x14ac:dyDescent="0.3">
      <c r="A40" s="53"/>
      <c r="B40" s="52"/>
      <c r="C40" s="52"/>
      <c r="D40" s="138"/>
      <c r="E40" s="52"/>
      <c r="F40" s="52"/>
      <c r="G40" s="52"/>
      <c r="H40" s="52"/>
      <c r="I40" s="1955"/>
      <c r="J40" s="1955"/>
      <c r="K40" s="53"/>
    </row>
    <row r="41" spans="1:11" ht="27" customHeight="1" thickBot="1" x14ac:dyDescent="0.35">
      <c r="A41" s="53"/>
      <c r="B41" s="129" t="s">
        <v>501</v>
      </c>
      <c r="C41" s="52"/>
      <c r="D41" s="138"/>
      <c r="E41" s="52"/>
      <c r="F41" s="52"/>
      <c r="G41" s="52"/>
      <c r="H41" s="52"/>
      <c r="I41" s="1955"/>
      <c r="J41" s="1955"/>
      <c r="K41" s="53"/>
    </row>
    <row r="42" spans="1:11" ht="30" customHeight="1" thickBot="1" x14ac:dyDescent="0.3">
      <c r="A42" s="1957" t="s">
        <v>396</v>
      </c>
      <c r="B42" s="1987" t="s">
        <v>552</v>
      </c>
      <c r="C42" s="1984" t="s">
        <v>73</v>
      </c>
      <c r="D42" s="1967" t="s">
        <v>344</v>
      </c>
      <c r="E42" s="1968"/>
      <c r="F42" s="1968"/>
      <c r="G42" s="1968"/>
      <c r="H42" s="1968"/>
      <c r="I42" s="1969"/>
      <c r="J42" s="167"/>
      <c r="K42" s="53"/>
    </row>
    <row r="43" spans="1:11" ht="48" customHeight="1" thickBot="1" x14ac:dyDescent="0.3">
      <c r="A43" s="1958"/>
      <c r="B43" s="1988"/>
      <c r="C43" s="1985"/>
      <c r="D43" s="1967" t="s">
        <v>184</v>
      </c>
      <c r="E43" s="1971"/>
      <c r="F43" s="1970" t="s">
        <v>184</v>
      </c>
      <c r="G43" s="1971"/>
      <c r="H43" s="1967" t="s">
        <v>184</v>
      </c>
      <c r="I43" s="1969"/>
      <c r="J43" s="1955"/>
      <c r="K43" s="1955"/>
    </row>
    <row r="44" spans="1:11" ht="77.25" thickBot="1" x14ac:dyDescent="0.3">
      <c r="A44" s="1959"/>
      <c r="B44" s="1989"/>
      <c r="C44" s="1986"/>
      <c r="D44" s="445" t="s">
        <v>185</v>
      </c>
      <c r="E44" s="256" t="s">
        <v>186</v>
      </c>
      <c r="F44" s="256" t="s">
        <v>185</v>
      </c>
      <c r="G44" s="256" t="s">
        <v>186</v>
      </c>
      <c r="H44" s="256" t="s">
        <v>188</v>
      </c>
      <c r="I44" s="256" t="s">
        <v>186</v>
      </c>
      <c r="J44" s="1955"/>
      <c r="K44" s="1955"/>
    </row>
    <row r="45" spans="1:11" x14ac:dyDescent="0.25">
      <c r="A45" s="1099" t="s">
        <v>371</v>
      </c>
      <c r="B45" s="1100" t="s">
        <v>156</v>
      </c>
      <c r="C45" s="1394">
        <f>SUM(D45:I45)</f>
        <v>0</v>
      </c>
      <c r="D45" s="874"/>
      <c r="E45" s="875"/>
      <c r="F45" s="875"/>
      <c r="G45" s="875"/>
      <c r="H45" s="875"/>
      <c r="I45" s="1405"/>
      <c r="J45" s="1955"/>
      <c r="K45" s="1955"/>
    </row>
    <row r="46" spans="1:11" x14ac:dyDescent="0.25">
      <c r="A46" s="1096" t="s">
        <v>380</v>
      </c>
      <c r="B46" s="462" t="s">
        <v>761</v>
      </c>
      <c r="C46" s="1400">
        <f>SUM(D46:I46)</f>
        <v>0</v>
      </c>
      <c r="D46" s="877"/>
      <c r="E46" s="677"/>
      <c r="F46" s="677"/>
      <c r="G46" s="677"/>
      <c r="H46" s="677"/>
      <c r="I46" s="1158"/>
      <c r="J46" s="1955"/>
      <c r="K46" s="1955"/>
    </row>
    <row r="47" spans="1:11" x14ac:dyDescent="0.25">
      <c r="A47" s="1096" t="s">
        <v>384</v>
      </c>
      <c r="B47" s="462" t="s">
        <v>160</v>
      </c>
      <c r="C47" s="1400">
        <f>SUM(D47:I47)</f>
        <v>0</v>
      </c>
      <c r="D47" s="877"/>
      <c r="E47" s="677"/>
      <c r="F47" s="677"/>
      <c r="G47" s="677"/>
      <c r="H47" s="677"/>
      <c r="I47" s="1158"/>
      <c r="J47" s="1955"/>
      <c r="K47" s="1955"/>
    </row>
    <row r="48" spans="1:11" x14ac:dyDescent="0.25">
      <c r="A48" s="1096" t="s">
        <v>385</v>
      </c>
      <c r="B48" s="462" t="s">
        <v>715</v>
      </c>
      <c r="C48" s="1400">
        <f>SUM(D48:I48)</f>
        <v>0</v>
      </c>
      <c r="D48" s="877"/>
      <c r="E48" s="677"/>
      <c r="F48" s="677"/>
      <c r="G48" s="677"/>
      <c r="H48" s="677"/>
      <c r="I48" s="1158"/>
      <c r="J48" s="1955"/>
      <c r="K48" s="1955"/>
    </row>
    <row r="49" spans="1:11" ht="15.75" thickBot="1" x14ac:dyDescent="0.3">
      <c r="A49" s="1097" t="s">
        <v>386</v>
      </c>
      <c r="B49" s="1101" t="s">
        <v>159</v>
      </c>
      <c r="C49" s="1401">
        <f>SUM(D49:I49)</f>
        <v>0</v>
      </c>
      <c r="D49" s="1402">
        <f t="shared" ref="D49:I49" si="6">D45-D46-D47-D48</f>
        <v>0</v>
      </c>
      <c r="E49" s="1403">
        <f t="shared" si="6"/>
        <v>0</v>
      </c>
      <c r="F49" s="1403">
        <f t="shared" si="6"/>
        <v>0</v>
      </c>
      <c r="G49" s="1403">
        <f t="shared" si="6"/>
        <v>0</v>
      </c>
      <c r="H49" s="1403">
        <f t="shared" si="6"/>
        <v>0</v>
      </c>
      <c r="I49" s="1404">
        <f t="shared" si="6"/>
        <v>0</v>
      </c>
      <c r="J49" s="1955"/>
      <c r="K49" s="1955"/>
    </row>
    <row r="50" spans="1:11" ht="15.75" x14ac:dyDescent="0.3">
      <c r="A50" s="53"/>
      <c r="B50" s="52"/>
      <c r="C50" s="52"/>
      <c r="D50" s="138"/>
      <c r="E50" s="52"/>
      <c r="F50" s="52"/>
      <c r="G50" s="52"/>
      <c r="H50" s="52"/>
      <c r="I50" s="1955"/>
      <c r="J50" s="1955"/>
      <c r="K50" s="53"/>
    </row>
    <row r="51" spans="1:11" ht="16.5" thickBot="1" x14ac:dyDescent="0.35">
      <c r="A51" s="53"/>
      <c r="B51" s="129" t="s">
        <v>501</v>
      </c>
      <c r="C51" s="52"/>
      <c r="D51" s="138"/>
      <c r="E51" s="52"/>
      <c r="F51" s="52"/>
      <c r="G51" s="52"/>
      <c r="H51" s="52"/>
      <c r="I51" s="1955"/>
      <c r="J51" s="1955"/>
      <c r="K51" s="53"/>
    </row>
    <row r="52" spans="1:11" ht="19.5" customHeight="1" thickBot="1" x14ac:dyDescent="0.3">
      <c r="A52" s="1957" t="s">
        <v>396</v>
      </c>
      <c r="B52" s="1961" t="s">
        <v>189</v>
      </c>
      <c r="C52" s="1964" t="s">
        <v>73</v>
      </c>
      <c r="D52" s="1967" t="s">
        <v>344</v>
      </c>
      <c r="E52" s="1968"/>
      <c r="F52" s="1968"/>
      <c r="G52" s="1968"/>
      <c r="H52" s="1968"/>
      <c r="I52" s="1969"/>
      <c r="J52" s="167"/>
      <c r="K52" s="53"/>
    </row>
    <row r="53" spans="1:11" ht="24" customHeight="1" thickBot="1" x14ac:dyDescent="0.3">
      <c r="A53" s="1958"/>
      <c r="B53" s="1962"/>
      <c r="C53" s="1965"/>
      <c r="D53" s="1970" t="s">
        <v>184</v>
      </c>
      <c r="E53" s="1971"/>
      <c r="F53" s="1970" t="s">
        <v>184</v>
      </c>
      <c r="G53" s="1971"/>
      <c r="H53" s="1967" t="s">
        <v>184</v>
      </c>
      <c r="I53" s="1969"/>
      <c r="J53" s="167"/>
      <c r="K53" s="53"/>
    </row>
    <row r="54" spans="1:11" ht="77.25" thickBot="1" x14ac:dyDescent="0.3">
      <c r="A54" s="1959"/>
      <c r="B54" s="1963"/>
      <c r="C54" s="1966"/>
      <c r="D54" s="256" t="s">
        <v>185</v>
      </c>
      <c r="E54" s="256" t="s">
        <v>186</v>
      </c>
      <c r="F54" s="256" t="s">
        <v>185</v>
      </c>
      <c r="G54" s="256" t="s">
        <v>186</v>
      </c>
      <c r="H54" s="256" t="s">
        <v>188</v>
      </c>
      <c r="I54" s="256" t="s">
        <v>186</v>
      </c>
      <c r="J54" s="167"/>
      <c r="K54" s="53"/>
    </row>
    <row r="55" spans="1:11" x14ac:dyDescent="0.25">
      <c r="A55" s="1099" t="s">
        <v>371</v>
      </c>
      <c r="B55" s="1100" t="s">
        <v>156</v>
      </c>
      <c r="C55" s="1406">
        <f>SUM(D55:I55)</f>
        <v>0</v>
      </c>
      <c r="D55" s="671"/>
      <c r="E55" s="671"/>
      <c r="F55" s="671"/>
      <c r="G55" s="671"/>
      <c r="H55" s="671"/>
      <c r="I55" s="1412"/>
      <c r="J55" s="167"/>
      <c r="K55" s="53"/>
    </row>
    <row r="56" spans="1:11" x14ac:dyDescent="0.25">
      <c r="A56" s="1096" t="s">
        <v>380</v>
      </c>
      <c r="B56" s="462" t="s">
        <v>762</v>
      </c>
      <c r="C56" s="1407">
        <f>SUM(D56:I56)</f>
        <v>0</v>
      </c>
      <c r="D56" s="397"/>
      <c r="E56" s="397"/>
      <c r="F56" s="397"/>
      <c r="G56" s="397"/>
      <c r="H56" s="397"/>
      <c r="I56" s="1408"/>
      <c r="J56" s="167"/>
      <c r="K56" s="53"/>
    </row>
    <row r="57" spans="1:11" x14ac:dyDescent="0.25">
      <c r="A57" s="1096" t="s">
        <v>384</v>
      </c>
      <c r="B57" s="462" t="s">
        <v>160</v>
      </c>
      <c r="C57" s="1407">
        <f>SUM(D57:I57)</f>
        <v>0</v>
      </c>
      <c r="D57" s="397"/>
      <c r="E57" s="397"/>
      <c r="F57" s="397"/>
      <c r="G57" s="397"/>
      <c r="H57" s="397"/>
      <c r="I57" s="1408"/>
      <c r="J57" s="167"/>
      <c r="K57" s="53"/>
    </row>
    <row r="58" spans="1:11" x14ac:dyDescent="0.25">
      <c r="A58" s="1096" t="s">
        <v>385</v>
      </c>
      <c r="B58" s="462" t="s">
        <v>715</v>
      </c>
      <c r="C58" s="1407">
        <f>SUM(D58:I58)</f>
        <v>0</v>
      </c>
      <c r="D58" s="397"/>
      <c r="E58" s="397"/>
      <c r="F58" s="397"/>
      <c r="G58" s="397"/>
      <c r="H58" s="397"/>
      <c r="I58" s="1408"/>
      <c r="J58" s="167"/>
      <c r="K58" s="53"/>
    </row>
    <row r="59" spans="1:11" ht="15.75" thickBot="1" x14ac:dyDescent="0.3">
      <c r="A59" s="1097" t="s">
        <v>386</v>
      </c>
      <c r="B59" s="1101" t="s">
        <v>159</v>
      </c>
      <c r="C59" s="1409">
        <f>SUM(D59:I59)</f>
        <v>0</v>
      </c>
      <c r="D59" s="1410">
        <f t="shared" ref="D59:I59" si="7">D55-D56-D57-D58</f>
        <v>0</v>
      </c>
      <c r="E59" s="1410">
        <f t="shared" si="7"/>
        <v>0</v>
      </c>
      <c r="F59" s="1410">
        <f t="shared" si="7"/>
        <v>0</v>
      </c>
      <c r="G59" s="1410">
        <f t="shared" si="7"/>
        <v>0</v>
      </c>
      <c r="H59" s="1410">
        <f t="shared" si="7"/>
        <v>0</v>
      </c>
      <c r="I59" s="1411">
        <f t="shared" si="7"/>
        <v>0</v>
      </c>
      <c r="J59" s="167"/>
      <c r="K59" s="53"/>
    </row>
    <row r="60" spans="1:11" ht="15.75" x14ac:dyDescent="0.3">
      <c r="A60" s="53"/>
      <c r="B60" s="52"/>
      <c r="C60" s="52"/>
      <c r="D60" s="138"/>
      <c r="E60" s="52"/>
      <c r="F60" s="52"/>
      <c r="G60" s="52"/>
      <c r="H60" s="52"/>
      <c r="I60" s="1955"/>
      <c r="J60" s="1955"/>
      <c r="K60" s="53"/>
    </row>
    <row r="61" spans="1:11" ht="15.75" x14ac:dyDescent="0.3">
      <c r="A61" s="53"/>
      <c r="B61" s="173" t="s">
        <v>763</v>
      </c>
      <c r="C61" s="173"/>
      <c r="D61" s="138"/>
      <c r="E61" s="52"/>
      <c r="F61" s="52"/>
      <c r="G61" s="52"/>
      <c r="H61" s="52"/>
      <c r="I61" s="1955"/>
      <c r="J61" s="1955"/>
      <c r="K61" s="53"/>
    </row>
    <row r="62" spans="1:11" ht="16.5" thickBot="1" x14ac:dyDescent="0.35">
      <c r="A62" s="53"/>
      <c r="B62" s="52"/>
      <c r="C62" s="52"/>
      <c r="D62" s="138"/>
      <c r="E62" s="52"/>
      <c r="F62" s="52"/>
      <c r="G62" s="52"/>
      <c r="H62" s="52"/>
      <c r="I62" s="1955"/>
      <c r="J62" s="1955"/>
      <c r="K62" s="53"/>
    </row>
    <row r="63" spans="1:11" ht="15.75" customHeight="1" thickBot="1" x14ac:dyDescent="0.3">
      <c r="A63" s="1974" t="s">
        <v>396</v>
      </c>
      <c r="B63" s="1961" t="s">
        <v>407</v>
      </c>
      <c r="C63" s="1972" t="s">
        <v>156</v>
      </c>
      <c r="D63" s="1961" t="s">
        <v>709</v>
      </c>
      <c r="E63" s="1967" t="s">
        <v>191</v>
      </c>
      <c r="F63" s="1968"/>
      <c r="G63" s="1968"/>
      <c r="H63" s="1971"/>
      <c r="I63" s="1972" t="s">
        <v>159</v>
      </c>
      <c r="J63" s="167"/>
      <c r="K63" s="53"/>
    </row>
    <row r="64" spans="1:11" ht="57" customHeight="1" thickBot="1" x14ac:dyDescent="0.3">
      <c r="A64" s="1975"/>
      <c r="B64" s="1963"/>
      <c r="C64" s="1973"/>
      <c r="D64" s="1963"/>
      <c r="E64" s="256" t="s">
        <v>192</v>
      </c>
      <c r="F64" s="256" t="s">
        <v>193</v>
      </c>
      <c r="G64" s="256" t="s">
        <v>194</v>
      </c>
      <c r="H64" s="256" t="s">
        <v>73</v>
      </c>
      <c r="I64" s="1973"/>
      <c r="J64" s="167"/>
      <c r="K64" s="53"/>
    </row>
    <row r="65" spans="1:11" ht="27" customHeight="1" x14ac:dyDescent="0.25">
      <c r="A65" s="1099" t="s">
        <v>371</v>
      </c>
      <c r="B65" s="1106" t="s">
        <v>764</v>
      </c>
      <c r="C65" s="1105"/>
      <c r="D65" s="667"/>
      <c r="E65" s="667"/>
      <c r="F65" s="667"/>
      <c r="G65" s="667"/>
      <c r="H65" s="1413">
        <f>SUM(E65:G65)</f>
        <v>0</v>
      </c>
      <c r="I65" s="1414">
        <f>D65+H65</f>
        <v>0</v>
      </c>
      <c r="J65" s="167"/>
      <c r="K65" s="53"/>
    </row>
    <row r="66" spans="1:11" ht="26.25" customHeight="1" x14ac:dyDescent="0.25">
      <c r="A66" s="1096" t="s">
        <v>380</v>
      </c>
      <c r="B66" s="1107" t="s">
        <v>765</v>
      </c>
      <c r="C66" s="458"/>
      <c r="D66" s="91"/>
      <c r="E66" s="91"/>
      <c r="F66" s="90"/>
      <c r="G66" s="90"/>
      <c r="H66" s="677">
        <f>SUM(E66:G66)</f>
        <v>0</v>
      </c>
      <c r="I66" s="1158">
        <f>D66+H66</f>
        <v>0</v>
      </c>
      <c r="J66" s="167"/>
      <c r="K66" s="53"/>
    </row>
    <row r="67" spans="1:11" ht="16.5" customHeight="1" x14ac:dyDescent="0.25">
      <c r="A67" s="1096" t="s">
        <v>384</v>
      </c>
      <c r="B67" s="1108" t="s">
        <v>195</v>
      </c>
      <c r="C67" s="458"/>
      <c r="D67" s="91"/>
      <c r="E67" s="91"/>
      <c r="F67" s="90"/>
      <c r="G67" s="90"/>
      <c r="H67" s="677">
        <f>SUM(E67:G67)</f>
        <v>0</v>
      </c>
      <c r="I67" s="1158">
        <f>D67+H67</f>
        <v>0</v>
      </c>
      <c r="J67" s="167"/>
      <c r="K67" s="53"/>
    </row>
    <row r="68" spans="1:11" ht="16.5" customHeight="1" x14ac:dyDescent="0.25">
      <c r="A68" s="1096" t="s">
        <v>385</v>
      </c>
      <c r="B68" s="1108" t="s">
        <v>196</v>
      </c>
      <c r="C68" s="458"/>
      <c r="D68" s="91"/>
      <c r="E68" s="91"/>
      <c r="F68" s="90"/>
      <c r="G68" s="90"/>
      <c r="H68" s="677">
        <f>SUM(E68:G68)</f>
        <v>0</v>
      </c>
      <c r="I68" s="1158">
        <f>D68+H68</f>
        <v>0</v>
      </c>
      <c r="J68" s="167"/>
      <c r="K68" s="53"/>
    </row>
    <row r="69" spans="1:11" ht="16.5" customHeight="1" x14ac:dyDescent="0.25">
      <c r="A69" s="1096" t="s">
        <v>386</v>
      </c>
      <c r="B69" s="1114" t="s">
        <v>196</v>
      </c>
      <c r="C69" s="458"/>
      <c r="D69" s="91"/>
      <c r="E69" s="91"/>
      <c r="F69" s="90"/>
      <c r="G69" s="90"/>
      <c r="H69" s="677">
        <f>SUM(E69:G69)</f>
        <v>0</v>
      </c>
      <c r="I69" s="1158">
        <f>D69+H69</f>
        <v>0</v>
      </c>
      <c r="J69" s="167"/>
      <c r="K69" s="53"/>
    </row>
    <row r="70" spans="1:11" ht="16.5" customHeight="1" x14ac:dyDescent="0.25">
      <c r="A70" s="1112"/>
      <c r="B70" s="1116"/>
      <c r="C70" s="1113"/>
      <c r="D70" s="1110"/>
      <c r="E70" s="1110"/>
      <c r="F70" s="1110"/>
      <c r="G70" s="1110"/>
      <c r="H70" s="1110"/>
      <c r="I70" s="1111"/>
      <c r="J70" s="167"/>
      <c r="K70" s="53"/>
    </row>
    <row r="71" spans="1:11" ht="16.5" customHeight="1" x14ac:dyDescent="0.25">
      <c r="A71" s="1096" t="s">
        <v>387</v>
      </c>
      <c r="B71" s="1115" t="s">
        <v>197</v>
      </c>
      <c r="C71" s="458"/>
      <c r="D71" s="91"/>
      <c r="E71" s="91"/>
      <c r="F71" s="90"/>
      <c r="G71" s="90"/>
      <c r="H71" s="677">
        <f>SUM(E71:G71)</f>
        <v>0</v>
      </c>
      <c r="I71" s="1158">
        <f>D71+H71</f>
        <v>0</v>
      </c>
      <c r="J71" s="167"/>
      <c r="K71" s="53"/>
    </row>
    <row r="72" spans="1:11" ht="16.5" customHeight="1" x14ac:dyDescent="0.25">
      <c r="A72" s="1096" t="s">
        <v>388</v>
      </c>
      <c r="B72" s="463" t="s">
        <v>198</v>
      </c>
      <c r="C72" s="458"/>
      <c r="D72" s="91"/>
      <c r="E72" s="91"/>
      <c r="F72" s="90"/>
      <c r="G72" s="90"/>
      <c r="H72" s="677">
        <f>SUM(E72:G72)</f>
        <v>0</v>
      </c>
      <c r="I72" s="1158">
        <f>D72+H72</f>
        <v>0</v>
      </c>
      <c r="J72" s="167"/>
      <c r="K72" s="53"/>
    </row>
    <row r="73" spans="1:11" x14ac:dyDescent="0.25">
      <c r="A73" s="1096" t="s">
        <v>389</v>
      </c>
      <c r="B73" s="1108" t="s">
        <v>195</v>
      </c>
      <c r="C73" s="458"/>
      <c r="D73" s="91"/>
      <c r="E73" s="91"/>
      <c r="F73" s="90"/>
      <c r="G73" s="90"/>
      <c r="H73" s="677">
        <f>SUM(E73:G73)</f>
        <v>0</v>
      </c>
      <c r="I73" s="1158">
        <f>D73+H73</f>
        <v>0</v>
      </c>
      <c r="J73" s="167"/>
      <c r="K73" s="53"/>
    </row>
    <row r="74" spans="1:11" x14ac:dyDescent="0.25">
      <c r="A74" s="1096" t="s">
        <v>390</v>
      </c>
      <c r="B74" s="1108" t="s">
        <v>195</v>
      </c>
      <c r="C74" s="458"/>
      <c r="D74" s="91"/>
      <c r="E74" s="91"/>
      <c r="F74" s="90"/>
      <c r="G74" s="90"/>
      <c r="H74" s="677">
        <f>SUM(E74:G74)</f>
        <v>0</v>
      </c>
      <c r="I74" s="1158">
        <f>D74+H74</f>
        <v>0</v>
      </c>
      <c r="J74" s="167"/>
      <c r="K74" s="53"/>
    </row>
    <row r="75" spans="1:11" ht="15.75" thickBot="1" x14ac:dyDescent="0.3">
      <c r="A75" s="1097" t="s">
        <v>391</v>
      </c>
      <c r="B75" s="1109" t="s">
        <v>196</v>
      </c>
      <c r="C75" s="459"/>
      <c r="D75" s="241"/>
      <c r="E75" s="241"/>
      <c r="F75" s="239"/>
      <c r="G75" s="239"/>
      <c r="H75" s="1403">
        <f>SUM(E75:G75)</f>
        <v>0</v>
      </c>
      <c r="I75" s="1404">
        <f>D75+H75</f>
        <v>0</v>
      </c>
      <c r="J75" s="167"/>
      <c r="K75" s="53"/>
    </row>
  </sheetData>
  <mergeCells count="72">
    <mergeCell ref="A42:A44"/>
    <mergeCell ref="B42:B44"/>
    <mergeCell ref="C42:C44"/>
    <mergeCell ref="D42:I42"/>
    <mergeCell ref="D43:E43"/>
    <mergeCell ref="F43:G43"/>
    <mergeCell ref="H43:I43"/>
    <mergeCell ref="A29:A31"/>
    <mergeCell ref="B29:B31"/>
    <mergeCell ref="C29:C31"/>
    <mergeCell ref="D29:I29"/>
    <mergeCell ref="D30:E30"/>
    <mergeCell ref="F30:G30"/>
    <mergeCell ref="H30:I30"/>
    <mergeCell ref="B6:H6"/>
    <mergeCell ref="B8:H8"/>
    <mergeCell ref="A15:A16"/>
    <mergeCell ref="B15:B16"/>
    <mergeCell ref="C15:F15"/>
    <mergeCell ref="G15:J15"/>
    <mergeCell ref="I14:J14"/>
    <mergeCell ref="I7:J7"/>
    <mergeCell ref="I8:J8"/>
    <mergeCell ref="I6:J6"/>
    <mergeCell ref="B63:B64"/>
    <mergeCell ref="C63:C64"/>
    <mergeCell ref="A63:A64"/>
    <mergeCell ref="D63:D64"/>
    <mergeCell ref="E63:H63"/>
    <mergeCell ref="I60:J60"/>
    <mergeCell ref="I61:J61"/>
    <mergeCell ref="I62:J62"/>
    <mergeCell ref="I63:I64"/>
    <mergeCell ref="I50:J50"/>
    <mergeCell ref="I51:J51"/>
    <mergeCell ref="J45:K45"/>
    <mergeCell ref="J46:K46"/>
    <mergeCell ref="J47:K47"/>
    <mergeCell ref="B52:B54"/>
    <mergeCell ref="C52:C54"/>
    <mergeCell ref="D52:I52"/>
    <mergeCell ref="D53:E53"/>
    <mergeCell ref="F53:G53"/>
    <mergeCell ref="H53:I53"/>
    <mergeCell ref="J37:K37"/>
    <mergeCell ref="J38:K38"/>
    <mergeCell ref="I40:J40"/>
    <mergeCell ref="J43:K43"/>
    <mergeCell ref="J44:K44"/>
    <mergeCell ref="J39:K39"/>
    <mergeCell ref="I41:J41"/>
    <mergeCell ref="A52:A54"/>
    <mergeCell ref="B26:D26"/>
    <mergeCell ref="I9:J9"/>
    <mergeCell ref="I10:J10"/>
    <mergeCell ref="I12:J12"/>
    <mergeCell ref="J35:K35"/>
    <mergeCell ref="I26:J26"/>
    <mergeCell ref="J36:K36"/>
    <mergeCell ref="J31:K31"/>
    <mergeCell ref="J32:K32"/>
    <mergeCell ref="J33:K33"/>
    <mergeCell ref="J30:K30"/>
    <mergeCell ref="J34:K34"/>
    <mergeCell ref="I28:J28"/>
    <mergeCell ref="J49:K49"/>
    <mergeCell ref="J48:K48"/>
    <mergeCell ref="B2:C2"/>
    <mergeCell ref="I2:J2"/>
    <mergeCell ref="I3:J3"/>
    <mergeCell ref="I5:J5"/>
    <mergeCell ref="B5:H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8"/>
  <sheetViews>
    <sheetView zoomScaleNormal="100" workbookViewId="0"/>
  </sheetViews>
  <sheetFormatPr defaultColWidth="9.140625" defaultRowHeight="15" x14ac:dyDescent="0.25"/>
  <cols>
    <col min="1" max="1" width="11.42578125" style="1" customWidth="1"/>
    <col min="2" max="2" width="72.42578125" style="1" customWidth="1"/>
    <col min="3" max="3" width="16.42578125" style="1" customWidth="1"/>
    <col min="4" max="4" width="23.7109375" style="1" customWidth="1"/>
    <col min="5" max="7" width="16.42578125" style="1" customWidth="1"/>
    <col min="8" max="8" width="23" style="1" customWidth="1"/>
    <col min="9" max="10" width="16.42578125" style="1" customWidth="1"/>
    <col min="11" max="16384" width="9.140625" style="1"/>
  </cols>
  <sheetData>
    <row r="1" spans="1:10" ht="15.75" x14ac:dyDescent="0.3">
      <c r="A1" s="22"/>
      <c r="B1" s="1993" t="s">
        <v>405</v>
      </c>
      <c r="C1" s="1993"/>
      <c r="D1" s="428"/>
      <c r="E1" s="65"/>
      <c r="F1" s="65"/>
      <c r="G1" s="65"/>
      <c r="H1" s="65"/>
      <c r="I1" s="65"/>
      <c r="J1" s="65"/>
    </row>
    <row r="2" spans="1:10" ht="15.75" x14ac:dyDescent="0.3">
      <c r="A2" s="22"/>
      <c r="B2" s="65"/>
      <c r="C2" s="65"/>
      <c r="D2" s="65"/>
      <c r="E2" s="65"/>
      <c r="F2" s="65"/>
      <c r="G2" s="65"/>
      <c r="H2" s="68"/>
      <c r="I2" s="65"/>
      <c r="J2" s="65"/>
    </row>
    <row r="3" spans="1:10" ht="15.75" x14ac:dyDescent="0.3">
      <c r="A3" s="22"/>
      <c r="B3" s="428" t="s">
        <v>199</v>
      </c>
      <c r="C3" s="65"/>
      <c r="D3" s="65"/>
      <c r="E3" s="65"/>
      <c r="F3" s="65"/>
      <c r="G3" s="65"/>
      <c r="H3" s="65"/>
      <c r="I3" s="65"/>
      <c r="J3" s="65"/>
    </row>
    <row r="4" spans="1:10" ht="36" customHeight="1" x14ac:dyDescent="0.3">
      <c r="A4" s="22"/>
      <c r="B4" s="1994" t="s">
        <v>549</v>
      </c>
      <c r="C4" s="1994"/>
      <c r="D4" s="1994"/>
      <c r="E4" s="1994"/>
      <c r="F4" s="1994"/>
      <c r="G4" s="1994"/>
      <c r="H4" s="1994"/>
      <c r="I4" s="1994"/>
      <c r="J4" s="65"/>
    </row>
    <row r="5" spans="1:10" ht="15.75" x14ac:dyDescent="0.3">
      <c r="A5" s="22"/>
      <c r="B5" s="65"/>
      <c r="C5" s="65"/>
      <c r="D5" s="65"/>
      <c r="E5" s="65"/>
      <c r="F5" s="65"/>
      <c r="G5" s="65"/>
      <c r="H5" s="65"/>
      <c r="I5" s="65"/>
      <c r="J5" s="65"/>
    </row>
    <row r="6" spans="1:10" ht="16.5" thickBot="1" x14ac:dyDescent="0.35">
      <c r="A6" s="22"/>
      <c r="B6" s="65"/>
      <c r="C6" s="65"/>
      <c r="D6" s="65"/>
      <c r="E6" s="65"/>
      <c r="F6" s="65"/>
      <c r="G6" s="65"/>
      <c r="H6" s="65"/>
      <c r="I6" s="65"/>
      <c r="J6" s="65"/>
    </row>
    <row r="7" spans="1:10" ht="24" customHeight="1" x14ac:dyDescent="0.25">
      <c r="A7" s="1991" t="s">
        <v>396</v>
      </c>
      <c r="B7" s="1790" t="s">
        <v>550</v>
      </c>
      <c r="C7" s="1663" t="s">
        <v>454</v>
      </c>
      <c r="D7" s="1995"/>
      <c r="E7" s="1995"/>
      <c r="F7" s="1996"/>
      <c r="G7" s="1995" t="s">
        <v>476</v>
      </c>
      <c r="H7" s="1995"/>
      <c r="I7" s="1995"/>
      <c r="J7" s="1996"/>
    </row>
    <row r="8" spans="1:10" ht="57.6" customHeight="1" thickBot="1" x14ac:dyDescent="0.3">
      <c r="A8" s="1992"/>
      <c r="B8" s="1791"/>
      <c r="C8" s="1136" t="s">
        <v>766</v>
      </c>
      <c r="D8" s="1119" t="s">
        <v>552</v>
      </c>
      <c r="E8" s="1119" t="s">
        <v>175</v>
      </c>
      <c r="F8" s="1119" t="s">
        <v>138</v>
      </c>
      <c r="G8" s="1119" t="s">
        <v>766</v>
      </c>
      <c r="H8" s="1119" t="s">
        <v>552</v>
      </c>
      <c r="I8" s="1119" t="s">
        <v>175</v>
      </c>
      <c r="J8" s="1119" t="s">
        <v>138</v>
      </c>
    </row>
    <row r="9" spans="1:10" ht="21.75" customHeight="1" x14ac:dyDescent="0.25">
      <c r="A9" s="1117" t="s">
        <v>371</v>
      </c>
      <c r="B9" s="1120"/>
      <c r="C9" s="1137"/>
      <c r="D9" s="1123"/>
      <c r="E9" s="1123"/>
      <c r="F9" s="1145">
        <f>C9-D9-E9</f>
        <v>0</v>
      </c>
      <c r="G9" s="1122"/>
      <c r="H9" s="1123"/>
      <c r="I9" s="1123"/>
      <c r="J9" s="1145">
        <f>G9-H9-I9</f>
        <v>0</v>
      </c>
    </row>
    <row r="10" spans="1:10" x14ac:dyDescent="0.25">
      <c r="A10" s="152" t="s">
        <v>380</v>
      </c>
      <c r="B10" s="1121"/>
      <c r="C10" s="1138"/>
      <c r="D10" s="1125"/>
      <c r="E10" s="1125"/>
      <c r="F10" s="1146">
        <f t="shared" ref="F10:F15" si="0">C10-D10-E10</f>
        <v>0</v>
      </c>
      <c r="G10" s="1124"/>
      <c r="H10" s="1125"/>
      <c r="I10" s="1125"/>
      <c r="J10" s="1146">
        <f t="shared" ref="J10:J15" si="1">G10-H10-I10</f>
        <v>0</v>
      </c>
    </row>
    <row r="11" spans="1:10" x14ac:dyDescent="0.25">
      <c r="A11" s="152" t="s">
        <v>384</v>
      </c>
      <c r="B11" s="1121"/>
      <c r="C11" s="1138"/>
      <c r="D11" s="1125"/>
      <c r="E11" s="1125"/>
      <c r="F11" s="1146">
        <f t="shared" si="0"/>
        <v>0</v>
      </c>
      <c r="G11" s="1124"/>
      <c r="H11" s="1125"/>
      <c r="I11" s="1125"/>
      <c r="J11" s="1146">
        <f t="shared" si="1"/>
        <v>0</v>
      </c>
    </row>
    <row r="12" spans="1:10" x14ac:dyDescent="0.25">
      <c r="A12" s="152" t="s">
        <v>385</v>
      </c>
      <c r="B12" s="1121"/>
      <c r="C12" s="1138"/>
      <c r="D12" s="1125"/>
      <c r="E12" s="1125"/>
      <c r="F12" s="1146">
        <f t="shared" si="0"/>
        <v>0</v>
      </c>
      <c r="G12" s="1124"/>
      <c r="H12" s="1125"/>
      <c r="I12" s="1125"/>
      <c r="J12" s="1146">
        <f t="shared" si="1"/>
        <v>0</v>
      </c>
    </row>
    <row r="13" spans="1:10" x14ac:dyDescent="0.25">
      <c r="A13" s="152" t="s">
        <v>386</v>
      </c>
      <c r="B13" s="1121"/>
      <c r="C13" s="1138"/>
      <c r="D13" s="1125"/>
      <c r="E13" s="1125"/>
      <c r="F13" s="1146">
        <f t="shared" si="0"/>
        <v>0</v>
      </c>
      <c r="G13" s="1124"/>
      <c r="H13" s="1125"/>
      <c r="I13" s="1125"/>
      <c r="J13" s="1146">
        <f t="shared" si="1"/>
        <v>0</v>
      </c>
    </row>
    <row r="14" spans="1:10" x14ac:dyDescent="0.25">
      <c r="A14" s="152" t="s">
        <v>387</v>
      </c>
      <c r="B14" s="1121"/>
      <c r="C14" s="1138"/>
      <c r="D14" s="1125"/>
      <c r="E14" s="1125"/>
      <c r="F14" s="1146">
        <f t="shared" si="0"/>
        <v>0</v>
      </c>
      <c r="G14" s="1124"/>
      <c r="H14" s="1125"/>
      <c r="I14" s="1125"/>
      <c r="J14" s="1146">
        <f t="shared" si="1"/>
        <v>0</v>
      </c>
    </row>
    <row r="15" spans="1:10" ht="15.75" thickBot="1" x14ac:dyDescent="0.3">
      <c r="A15" s="1126" t="s">
        <v>388</v>
      </c>
      <c r="B15" s="1127"/>
      <c r="C15" s="1139"/>
      <c r="D15" s="1129"/>
      <c r="E15" s="1129"/>
      <c r="F15" s="1147">
        <f t="shared" si="0"/>
        <v>0</v>
      </c>
      <c r="G15" s="1128"/>
      <c r="H15" s="1129"/>
      <c r="I15" s="1129"/>
      <c r="J15" s="1147">
        <f t="shared" si="1"/>
        <v>0</v>
      </c>
    </row>
    <row r="16" spans="1:10" ht="15.75" thickBot="1" x14ac:dyDescent="0.3">
      <c r="A16" s="1131" t="s">
        <v>389</v>
      </c>
      <c r="B16" s="1132" t="s">
        <v>73</v>
      </c>
      <c r="C16" s="1140">
        <f>SUM(C9:C15)</f>
        <v>0</v>
      </c>
      <c r="D16" s="1134">
        <f t="shared" ref="D16:J16" si="2">SUM(D9:D15)</f>
        <v>0</v>
      </c>
      <c r="E16" s="1134">
        <f t="shared" si="2"/>
        <v>0</v>
      </c>
      <c r="F16" s="1135">
        <f t="shared" si="2"/>
        <v>0</v>
      </c>
      <c r="G16" s="1133">
        <f t="shared" si="2"/>
        <v>0</v>
      </c>
      <c r="H16" s="1134">
        <f t="shared" si="2"/>
        <v>0</v>
      </c>
      <c r="I16" s="1134">
        <f t="shared" si="2"/>
        <v>0</v>
      </c>
      <c r="J16" s="1135">
        <f t="shared" si="2"/>
        <v>0</v>
      </c>
    </row>
    <row r="17" spans="1:10" ht="15.75" x14ac:dyDescent="0.3">
      <c r="A17" s="22"/>
      <c r="B17" s="65"/>
      <c r="C17" s="65"/>
      <c r="D17" s="65"/>
      <c r="E17" s="65"/>
      <c r="F17" s="65"/>
      <c r="G17" s="65"/>
      <c r="H17" s="65"/>
      <c r="I17" s="65"/>
      <c r="J17" s="65"/>
    </row>
    <row r="18" spans="1:10" ht="15.75" x14ac:dyDescent="0.3">
      <c r="A18" s="22"/>
      <c r="B18" s="1990" t="s">
        <v>942</v>
      </c>
      <c r="C18" s="1990"/>
      <c r="D18" s="1990"/>
      <c r="E18" s="65"/>
      <c r="F18" s="65"/>
      <c r="G18" s="65"/>
      <c r="H18" s="65"/>
      <c r="I18" s="65"/>
      <c r="J18" s="65"/>
    </row>
    <row r="19" spans="1:10" ht="15.75" x14ac:dyDescent="0.3">
      <c r="A19" s="22"/>
      <c r="B19" s="65"/>
      <c r="C19" s="65"/>
      <c r="D19" s="65"/>
      <c r="E19" s="65"/>
      <c r="F19" s="65"/>
      <c r="G19" s="65"/>
      <c r="H19" s="65"/>
      <c r="I19" s="65"/>
      <c r="J19" s="65"/>
    </row>
    <row r="20" spans="1:10" ht="15.75" x14ac:dyDescent="0.3">
      <c r="A20" s="22"/>
      <c r="B20" s="65"/>
      <c r="C20" s="65"/>
      <c r="D20" s="65"/>
      <c r="E20" s="65"/>
      <c r="F20" s="65"/>
      <c r="G20" s="65"/>
      <c r="H20" s="65"/>
      <c r="I20" s="65"/>
      <c r="J20" s="65"/>
    </row>
    <row r="21" spans="1:10" ht="16.5" thickBot="1" x14ac:dyDescent="0.35">
      <c r="A21" s="22"/>
      <c r="B21" s="177" t="s">
        <v>501</v>
      </c>
      <c r="C21" s="65"/>
      <c r="D21" s="65"/>
      <c r="E21" s="65"/>
      <c r="F21" s="65"/>
      <c r="G21" s="65"/>
      <c r="H21" s="65"/>
      <c r="I21" s="65"/>
      <c r="J21" s="65"/>
    </row>
    <row r="22" spans="1:10" ht="55.5" customHeight="1" thickBot="1" x14ac:dyDescent="0.35">
      <c r="A22" s="242" t="s">
        <v>396</v>
      </c>
      <c r="B22" s="429" t="s">
        <v>406</v>
      </c>
      <c r="C22" s="430" t="s">
        <v>156</v>
      </c>
      <c r="D22" s="430" t="s">
        <v>709</v>
      </c>
      <c r="E22" s="430" t="s">
        <v>190</v>
      </c>
      <c r="F22" s="430" t="s">
        <v>299</v>
      </c>
      <c r="G22" s="430" t="s">
        <v>159</v>
      </c>
      <c r="H22" s="65"/>
      <c r="I22" s="65"/>
      <c r="J22" s="65"/>
    </row>
    <row r="23" spans="1:10" ht="16.5" thickBot="1" x14ac:dyDescent="0.35">
      <c r="A23" s="1130" t="s">
        <v>371</v>
      </c>
      <c r="B23" s="1132" t="s">
        <v>200</v>
      </c>
      <c r="C23" s="1133">
        <f>C24</f>
        <v>0</v>
      </c>
      <c r="D23" s="1134">
        <f>D24</f>
        <v>0</v>
      </c>
      <c r="E23" s="1134">
        <f>E24</f>
        <v>0</v>
      </c>
      <c r="F23" s="1134">
        <f>F24</f>
        <v>0</v>
      </c>
      <c r="G23" s="1135">
        <f>G24</f>
        <v>0</v>
      </c>
      <c r="H23" s="65"/>
      <c r="I23" s="65"/>
      <c r="J23" s="65"/>
    </row>
    <row r="24" spans="1:10" ht="20.100000000000001" customHeight="1" x14ac:dyDescent="0.3">
      <c r="A24" s="1117" t="s">
        <v>380</v>
      </c>
      <c r="B24" s="1118" t="s">
        <v>430</v>
      </c>
      <c r="C24" s="1122"/>
      <c r="D24" s="1123"/>
      <c r="E24" s="1123"/>
      <c r="F24" s="1123"/>
      <c r="G24" s="1145">
        <f>D24+E24-F24</f>
        <v>0</v>
      </c>
      <c r="H24" s="65"/>
      <c r="I24" s="65"/>
      <c r="J24" s="65"/>
    </row>
    <row r="25" spans="1:10" ht="20.100000000000001" customHeight="1" thickBot="1" x14ac:dyDescent="0.35">
      <c r="A25" s="1126"/>
      <c r="B25" s="1141"/>
      <c r="C25" s="1128"/>
      <c r="D25" s="1129"/>
      <c r="E25" s="1129"/>
      <c r="F25" s="1129"/>
      <c r="G25" s="1147"/>
      <c r="H25" s="65"/>
      <c r="I25" s="65"/>
      <c r="J25" s="65"/>
    </row>
    <row r="26" spans="1:10" ht="20.100000000000001" customHeight="1" thickBot="1" x14ac:dyDescent="0.35">
      <c r="A26" s="1130" t="s">
        <v>384</v>
      </c>
      <c r="B26" s="1132" t="s">
        <v>54</v>
      </c>
      <c r="C26" s="1133">
        <f>C27</f>
        <v>0</v>
      </c>
      <c r="D26" s="1134">
        <f>D27</f>
        <v>0</v>
      </c>
      <c r="E26" s="1134">
        <f>E27</f>
        <v>0</v>
      </c>
      <c r="F26" s="1134">
        <f>F27</f>
        <v>0</v>
      </c>
      <c r="G26" s="1135">
        <f>G27</f>
        <v>0</v>
      </c>
      <c r="H26" s="65"/>
      <c r="I26" s="65"/>
      <c r="J26" s="65"/>
    </row>
    <row r="27" spans="1:10" ht="20.100000000000001" customHeight="1" thickBot="1" x14ac:dyDescent="0.35">
      <c r="A27" s="1142" t="s">
        <v>385</v>
      </c>
      <c r="B27" s="1143" t="s">
        <v>431</v>
      </c>
      <c r="C27" s="1148"/>
      <c r="D27" s="1149"/>
      <c r="E27" s="1149"/>
      <c r="F27" s="1149"/>
      <c r="G27" s="1150">
        <f>D27+E27-F27</f>
        <v>0</v>
      </c>
      <c r="H27" s="65"/>
      <c r="I27" s="65"/>
      <c r="J27" s="65"/>
    </row>
    <row r="28" spans="1:10" x14ac:dyDescent="0.25">
      <c r="A28" s="22"/>
      <c r="B28" s="353"/>
      <c r="C28" s="22"/>
      <c r="D28" s="22"/>
      <c r="E28" s="22"/>
      <c r="F28" s="22"/>
      <c r="G28" s="22"/>
      <c r="H28" s="22"/>
      <c r="I28" s="22"/>
      <c r="J28" s="22"/>
    </row>
  </sheetData>
  <mergeCells count="7">
    <mergeCell ref="B18:D18"/>
    <mergeCell ref="A7:A8"/>
    <mergeCell ref="B1:C1"/>
    <mergeCell ref="B4:I4"/>
    <mergeCell ref="B7:B8"/>
    <mergeCell ref="C7:F7"/>
    <mergeCell ref="G7:J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D22"/>
  <sheetViews>
    <sheetView workbookViewId="0">
      <selection activeCell="D5" sqref="D5"/>
    </sheetView>
  </sheetViews>
  <sheetFormatPr defaultColWidth="9.140625" defaultRowHeight="15" x14ac:dyDescent="0.25"/>
  <cols>
    <col min="1" max="1" width="9.140625" style="1"/>
    <col min="2" max="2" width="4" style="1" customWidth="1"/>
    <col min="3" max="3" width="34.7109375" style="1" customWidth="1"/>
    <col min="4" max="4" width="64" style="1" customWidth="1"/>
    <col min="5" max="16384" width="9.140625" style="1"/>
  </cols>
  <sheetData>
    <row r="1" spans="2:4" ht="15.75" x14ac:dyDescent="0.3">
      <c r="B1" s="341"/>
      <c r="C1" s="341"/>
      <c r="D1" s="341"/>
    </row>
    <row r="2" spans="2:4" ht="15.75" x14ac:dyDescent="0.3">
      <c r="B2" s="341"/>
      <c r="C2" s="341"/>
      <c r="D2" s="341"/>
    </row>
    <row r="3" spans="2:4" ht="15.75" x14ac:dyDescent="0.3">
      <c r="B3" s="341"/>
      <c r="C3" s="1618" t="s">
        <v>673</v>
      </c>
      <c r="D3" s="1618"/>
    </row>
    <row r="4" spans="2:4" x14ac:dyDescent="0.25">
      <c r="B4" s="1619"/>
      <c r="C4" s="1620"/>
      <c r="D4" s="1621"/>
    </row>
    <row r="5" spans="2:4" ht="75" customHeight="1" x14ac:dyDescent="0.25">
      <c r="B5" s="357">
        <v>1</v>
      </c>
      <c r="C5" s="358" t="s">
        <v>674</v>
      </c>
      <c r="D5" s="359" t="s">
        <v>1104</v>
      </c>
    </row>
    <row r="6" spans="2:4" ht="60" customHeight="1" x14ac:dyDescent="0.25">
      <c r="B6" s="357">
        <v>2</v>
      </c>
      <c r="C6" s="358" t="s">
        <v>675</v>
      </c>
      <c r="D6" s="359" t="s">
        <v>1105</v>
      </c>
    </row>
    <row r="7" spans="2:4" ht="75" customHeight="1" x14ac:dyDescent="0.25">
      <c r="B7" s="357">
        <v>3</v>
      </c>
      <c r="C7" s="358" t="s">
        <v>676</v>
      </c>
      <c r="D7" s="357">
        <v>222448643</v>
      </c>
    </row>
    <row r="8" spans="2:4" ht="32.25" customHeight="1" x14ac:dyDescent="0.25">
      <c r="B8" s="357"/>
      <c r="C8" s="358" t="s">
        <v>677</v>
      </c>
      <c r="D8" s="361"/>
    </row>
    <row r="9" spans="2:4" ht="15" customHeight="1" x14ac:dyDescent="0.25">
      <c r="B9" s="357"/>
      <c r="C9" s="358" t="s">
        <v>678</v>
      </c>
      <c r="D9" s="357"/>
    </row>
    <row r="10" spans="2:4" ht="15" customHeight="1" x14ac:dyDescent="0.25">
      <c r="B10" s="357">
        <v>6</v>
      </c>
      <c r="C10" s="358" t="s">
        <v>679</v>
      </c>
      <c r="D10" s="357"/>
    </row>
    <row r="11" spans="2:4" ht="15" customHeight="1" x14ac:dyDescent="0.25">
      <c r="B11" s="357">
        <v>7</v>
      </c>
      <c r="C11" s="358" t="s">
        <v>680</v>
      </c>
      <c r="D11" s="357" t="s">
        <v>681</v>
      </c>
    </row>
    <row r="12" spans="2:4" ht="30" customHeight="1" x14ac:dyDescent="0.25">
      <c r="B12" s="357">
        <v>8</v>
      </c>
      <c r="C12" s="358" t="s">
        <v>682</v>
      </c>
      <c r="D12" s="357" t="s">
        <v>1106</v>
      </c>
    </row>
    <row r="13" spans="2:4" ht="75" customHeight="1" x14ac:dyDescent="0.25">
      <c r="B13" s="357">
        <v>9</v>
      </c>
      <c r="C13" s="358" t="s">
        <v>683</v>
      </c>
      <c r="D13" s="362" t="s">
        <v>1107</v>
      </c>
    </row>
    <row r="14" spans="2:4" ht="75" customHeight="1" x14ac:dyDescent="0.25">
      <c r="B14" s="357">
        <v>10</v>
      </c>
      <c r="C14" s="358" t="s">
        <v>685</v>
      </c>
      <c r="D14" s="362" t="s">
        <v>684</v>
      </c>
    </row>
    <row r="15" spans="2:4" ht="15" customHeight="1" x14ac:dyDescent="0.25">
      <c r="B15" s="357">
        <v>11</v>
      </c>
      <c r="C15" s="358" t="s">
        <v>686</v>
      </c>
      <c r="D15" s="357" t="s">
        <v>687</v>
      </c>
    </row>
    <row r="16" spans="2:4" ht="15" customHeight="1" x14ac:dyDescent="0.25">
      <c r="B16" s="357">
        <v>12</v>
      </c>
      <c r="C16" s="358" t="s">
        <v>688</v>
      </c>
      <c r="D16" s="357" t="s">
        <v>689</v>
      </c>
    </row>
    <row r="17" spans="2:4" ht="105" customHeight="1" x14ac:dyDescent="0.25">
      <c r="B17" s="357">
        <v>13</v>
      </c>
      <c r="C17" s="358" t="s">
        <v>1011</v>
      </c>
      <c r="D17" s="360"/>
    </row>
    <row r="18" spans="2:4" x14ac:dyDescent="0.25">
      <c r="B18" s="363"/>
      <c r="C18" s="363"/>
      <c r="D18" s="363"/>
    </row>
    <row r="19" spans="2:4" x14ac:dyDescent="0.25">
      <c r="B19" s="1622" t="s">
        <v>603</v>
      </c>
      <c r="C19" s="1622"/>
      <c r="D19" s="363"/>
    </row>
    <row r="20" spans="2:4" ht="15" customHeight="1" x14ac:dyDescent="0.25">
      <c r="B20" s="363"/>
      <c r="C20" s="364" t="s">
        <v>604</v>
      </c>
      <c r="D20" s="363"/>
    </row>
    <row r="21" spans="2:4" ht="38.25" customHeight="1" x14ac:dyDescent="0.25">
      <c r="B21" s="363"/>
      <c r="C21" s="364" t="s">
        <v>605</v>
      </c>
      <c r="D21" s="363"/>
    </row>
    <row r="22" spans="2:4" ht="15" customHeight="1" x14ac:dyDescent="0.25">
      <c r="B22" s="363"/>
      <c r="C22" s="364" t="s">
        <v>606</v>
      </c>
      <c r="D22" s="363"/>
    </row>
  </sheetData>
  <mergeCells count="3">
    <mergeCell ref="C3:D3"/>
    <mergeCell ref="B4:D4"/>
    <mergeCell ref="B19:C19"/>
  </mergeCells>
  <dataValidations count="1">
    <dataValidation type="list" allowBlank="1" showInputMessage="1" showErrorMessage="1" sqref="D10">
      <formula1>"ინდივიდუალური ფინანსური ანგარიშგება, კონსოლიდირებული ფინანსური ანგარიშგება"</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57"/>
  <sheetViews>
    <sheetView zoomScaleNormal="100" workbookViewId="0"/>
  </sheetViews>
  <sheetFormatPr defaultColWidth="9.140625" defaultRowHeight="15" x14ac:dyDescent="0.25"/>
  <cols>
    <col min="1" max="1" width="9.140625" style="1" customWidth="1"/>
    <col min="2" max="2" width="74.140625" style="1" customWidth="1"/>
    <col min="3" max="4" width="15.7109375" style="1" customWidth="1"/>
    <col min="5" max="5" width="17.28515625" style="1" customWidth="1"/>
    <col min="6" max="6" width="15.5703125" style="1" customWidth="1"/>
    <col min="7" max="8" width="14.85546875" style="1" customWidth="1"/>
    <col min="9" max="9" width="17.140625" style="1" customWidth="1"/>
    <col min="10" max="10" width="18.140625" style="1" customWidth="1"/>
    <col min="11" max="11" width="16.7109375" style="1" customWidth="1"/>
    <col min="12" max="12" width="15.85546875" style="1" customWidth="1"/>
    <col min="13" max="13" width="15.28515625" style="1" customWidth="1"/>
    <col min="14" max="14" width="12.42578125" style="1" customWidth="1"/>
    <col min="15" max="15" width="15.140625" style="1" customWidth="1"/>
    <col min="16" max="16" width="18.28515625" style="1" customWidth="1"/>
    <col min="17" max="17" width="15.42578125" style="1" customWidth="1"/>
    <col min="18" max="18" width="15.85546875" style="1" customWidth="1"/>
    <col min="19" max="19" width="16.28515625" style="1" customWidth="1"/>
    <col min="20" max="20" width="15.28515625" style="1" customWidth="1"/>
    <col min="21" max="16384" width="9.140625" style="1"/>
  </cols>
  <sheetData>
    <row r="1" spans="1:22" x14ac:dyDescent="0.25">
      <c r="A1" s="431"/>
      <c r="B1" s="1635" t="s">
        <v>866</v>
      </c>
      <c r="C1" s="1635"/>
      <c r="D1" s="344"/>
      <c r="E1" s="347"/>
      <c r="F1" s="347"/>
      <c r="G1" s="347"/>
      <c r="H1" s="347"/>
      <c r="I1" s="347"/>
      <c r="J1" s="347"/>
      <c r="K1" s="347"/>
      <c r="L1" s="347"/>
      <c r="M1" s="347"/>
      <c r="N1" s="347"/>
      <c r="O1" s="347"/>
      <c r="P1" s="347"/>
      <c r="Q1" s="347"/>
      <c r="S1" s="53"/>
      <c r="T1" s="184"/>
      <c r="U1" s="184"/>
      <c r="V1" s="184"/>
    </row>
    <row r="2" spans="1:22" ht="15.75" x14ac:dyDescent="0.3">
      <c r="A2" s="184"/>
      <c r="B2" s="56"/>
      <c r="C2" s="56"/>
      <c r="D2" s="56"/>
      <c r="E2" s="56"/>
      <c r="F2" s="56"/>
      <c r="G2" s="56"/>
      <c r="H2" s="56"/>
      <c r="I2" s="56"/>
      <c r="J2" s="56"/>
      <c r="K2" s="56"/>
      <c r="L2" s="56"/>
      <c r="M2" s="184"/>
      <c r="N2" s="184"/>
      <c r="O2" s="184"/>
      <c r="P2" s="184"/>
      <c r="Q2" s="184"/>
      <c r="R2" s="184"/>
      <c r="S2" s="184"/>
      <c r="T2" s="184"/>
      <c r="U2" s="184"/>
      <c r="V2" s="184"/>
    </row>
    <row r="3" spans="1:22" ht="15.75" x14ac:dyDescent="0.3">
      <c r="A3" s="184"/>
      <c r="B3" s="432" t="s">
        <v>717</v>
      </c>
      <c r="C3" s="433"/>
      <c r="D3" s="56"/>
      <c r="E3" s="56"/>
      <c r="F3" s="56"/>
      <c r="G3" s="56"/>
      <c r="H3" s="56"/>
      <c r="I3" s="56"/>
      <c r="J3" s="56"/>
      <c r="K3" s="56"/>
      <c r="L3" s="56"/>
      <c r="M3" s="184"/>
      <c r="N3" s="184"/>
      <c r="O3" s="184"/>
      <c r="P3" s="184"/>
      <c r="Q3" s="184"/>
      <c r="R3" s="184"/>
      <c r="S3" s="184"/>
      <c r="T3" s="184"/>
      <c r="U3" s="184"/>
      <c r="V3" s="184"/>
    </row>
    <row r="4" spans="1:22" ht="15.75" x14ac:dyDescent="0.3">
      <c r="A4" s="184"/>
      <c r="B4" s="1997" t="s">
        <v>846</v>
      </c>
      <c r="C4" s="1997"/>
      <c r="D4" s="56"/>
      <c r="E4" s="56"/>
      <c r="F4" s="56"/>
      <c r="G4" s="56"/>
      <c r="H4" s="56"/>
      <c r="I4" s="56"/>
      <c r="J4" s="56"/>
      <c r="K4" s="56"/>
      <c r="L4" s="56"/>
      <c r="M4" s="184"/>
      <c r="N4" s="184"/>
      <c r="O4" s="184"/>
      <c r="P4" s="184"/>
      <c r="Q4" s="184"/>
      <c r="R4" s="184"/>
      <c r="S4" s="184"/>
      <c r="T4" s="184"/>
      <c r="U4" s="184"/>
      <c r="V4" s="184"/>
    </row>
    <row r="5" spans="1:22" ht="15.75" x14ac:dyDescent="0.3">
      <c r="A5" s="184"/>
      <c r="B5" s="1998"/>
      <c r="C5" s="1998"/>
      <c r="D5" s="1998"/>
      <c r="E5" s="1998"/>
      <c r="F5" s="1998"/>
      <c r="G5" s="1998"/>
      <c r="H5" s="1998"/>
      <c r="I5" s="1998"/>
      <c r="J5" s="56"/>
      <c r="K5" s="56"/>
      <c r="L5" s="56"/>
      <c r="M5" s="184"/>
      <c r="N5" s="184"/>
      <c r="O5" s="184"/>
      <c r="P5" s="184"/>
      <c r="Q5" s="184"/>
      <c r="R5" s="184"/>
      <c r="S5" s="184"/>
      <c r="T5" s="184"/>
      <c r="U5" s="184"/>
      <c r="V5" s="184"/>
    </row>
    <row r="6" spans="1:22" ht="16.5" customHeight="1" thickBot="1" x14ac:dyDescent="0.35">
      <c r="A6" s="184"/>
      <c r="B6" s="56"/>
      <c r="C6" s="56"/>
      <c r="D6" s="56"/>
      <c r="E6" s="56"/>
      <c r="F6" s="56"/>
      <c r="G6" s="56"/>
      <c r="H6" s="56"/>
      <c r="I6" s="56"/>
      <c r="J6" s="56"/>
      <c r="K6" s="56"/>
      <c r="L6" s="56"/>
      <c r="M6" s="184"/>
      <c r="N6" s="184"/>
      <c r="O6" s="184"/>
      <c r="P6" s="184"/>
      <c r="Q6" s="184"/>
      <c r="R6" s="184"/>
      <c r="S6" s="184"/>
      <c r="T6" s="184"/>
      <c r="U6" s="184"/>
      <c r="V6" s="184"/>
    </row>
    <row r="7" spans="1:22" ht="30" customHeight="1" thickBot="1" x14ac:dyDescent="0.3">
      <c r="A7" s="1795" t="s">
        <v>396</v>
      </c>
      <c r="B7" s="1665" t="s">
        <v>268</v>
      </c>
      <c r="C7" s="1929" t="s">
        <v>454</v>
      </c>
      <c r="D7" s="1921"/>
      <c r="E7" s="1921"/>
      <c r="F7" s="1922"/>
      <c r="G7" s="1792" t="s">
        <v>476</v>
      </c>
      <c r="H7" s="1792"/>
      <c r="I7" s="1792"/>
      <c r="J7" s="1793"/>
      <c r="K7" s="289"/>
      <c r="L7" s="289"/>
      <c r="M7" s="184"/>
      <c r="N7" s="184"/>
      <c r="O7" s="184"/>
      <c r="P7" s="184"/>
      <c r="Q7" s="184"/>
      <c r="R7" s="184"/>
      <c r="S7" s="184"/>
      <c r="T7" s="184"/>
      <c r="U7" s="184"/>
      <c r="V7" s="184"/>
    </row>
    <row r="8" spans="1:22" ht="39" customHeight="1" thickBot="1" x14ac:dyDescent="0.3">
      <c r="A8" s="1796"/>
      <c r="B8" s="1666"/>
      <c r="C8" s="304" t="s">
        <v>151</v>
      </c>
      <c r="D8" s="304" t="s">
        <v>152</v>
      </c>
      <c r="E8" s="304" t="s">
        <v>175</v>
      </c>
      <c r="F8" s="304" t="s">
        <v>138</v>
      </c>
      <c r="G8" s="1155" t="s">
        <v>151</v>
      </c>
      <c r="H8" s="305" t="s">
        <v>152</v>
      </c>
      <c r="I8" s="305" t="s">
        <v>175</v>
      </c>
      <c r="J8" s="305" t="s">
        <v>138</v>
      </c>
      <c r="K8" s="289"/>
      <c r="L8" s="289"/>
      <c r="M8" s="184"/>
      <c r="N8" s="184"/>
      <c r="O8" s="184"/>
      <c r="P8" s="184"/>
      <c r="Q8" s="184"/>
      <c r="R8" s="184"/>
      <c r="S8" s="184"/>
      <c r="T8" s="184"/>
      <c r="U8" s="184"/>
      <c r="V8" s="184"/>
    </row>
    <row r="9" spans="1:22" x14ac:dyDescent="0.25">
      <c r="A9" s="312" t="s">
        <v>371</v>
      </c>
      <c r="B9" s="1151" t="s">
        <v>201</v>
      </c>
      <c r="C9" s="625">
        <v>0</v>
      </c>
      <c r="D9" s="626"/>
      <c r="E9" s="626">
        <v>0</v>
      </c>
      <c r="F9" s="627">
        <f>C9-D9-E9</f>
        <v>0</v>
      </c>
      <c r="G9" s="628">
        <f>D25</f>
        <v>0</v>
      </c>
      <c r="H9" s="626"/>
      <c r="I9" s="626">
        <f>K44</f>
        <v>0</v>
      </c>
      <c r="J9" s="627">
        <f>G9-H9-I9</f>
        <v>0</v>
      </c>
      <c r="K9" s="80"/>
      <c r="L9" s="80"/>
      <c r="M9" s="184"/>
      <c r="N9" s="184"/>
      <c r="O9" s="184"/>
      <c r="P9" s="184"/>
      <c r="Q9" s="184"/>
      <c r="R9" s="184"/>
      <c r="S9" s="184"/>
      <c r="T9" s="184"/>
      <c r="U9" s="184"/>
      <c r="V9" s="184"/>
    </row>
    <row r="10" spans="1:22" x14ac:dyDescent="0.25">
      <c r="A10" s="307" t="s">
        <v>380</v>
      </c>
      <c r="B10" s="872" t="s">
        <v>467</v>
      </c>
      <c r="C10" s="609"/>
      <c r="D10" s="610"/>
      <c r="E10" s="610"/>
      <c r="F10" s="613">
        <f t="shared" ref="F10:F19" si="0">C10-D10-E10</f>
        <v>0</v>
      </c>
      <c r="G10" s="628">
        <f t="shared" ref="G10:G20" si="1">D26</f>
        <v>0</v>
      </c>
      <c r="H10" s="610"/>
      <c r="I10" s="626">
        <f>K45</f>
        <v>0</v>
      </c>
      <c r="J10" s="613">
        <f t="shared" ref="J10:J19" si="2">G10-H10-I10</f>
        <v>0</v>
      </c>
      <c r="K10" s="80"/>
      <c r="L10" s="80"/>
      <c r="M10" s="184"/>
      <c r="N10" s="184"/>
      <c r="O10" s="184"/>
      <c r="P10" s="184"/>
      <c r="Q10" s="184"/>
      <c r="R10" s="184"/>
      <c r="S10" s="184"/>
      <c r="T10" s="184"/>
      <c r="U10" s="184"/>
      <c r="V10" s="184"/>
    </row>
    <row r="11" spans="1:22" ht="15.75" thickBot="1" x14ac:dyDescent="0.3">
      <c r="A11" s="691" t="s">
        <v>384</v>
      </c>
      <c r="B11" s="659" t="s">
        <v>203</v>
      </c>
      <c r="C11" s="614"/>
      <c r="D11" s="615"/>
      <c r="E11" s="615"/>
      <c r="F11" s="618">
        <f t="shared" si="0"/>
        <v>0</v>
      </c>
      <c r="G11" s="776">
        <f t="shared" si="1"/>
        <v>0</v>
      </c>
      <c r="H11" s="615"/>
      <c r="I11" s="626">
        <f>K46</f>
        <v>0</v>
      </c>
      <c r="J11" s="618">
        <f t="shared" si="2"/>
        <v>0</v>
      </c>
      <c r="K11" s="80"/>
      <c r="L11" s="80"/>
      <c r="M11" s="184"/>
      <c r="N11" s="184"/>
      <c r="O11" s="184"/>
      <c r="P11" s="184"/>
      <c r="Q11" s="184"/>
      <c r="R11" s="184"/>
      <c r="S11" s="184"/>
      <c r="T11" s="184"/>
      <c r="U11" s="184"/>
      <c r="V11" s="184"/>
    </row>
    <row r="12" spans="1:22" ht="18" customHeight="1" thickBot="1" x14ac:dyDescent="0.3">
      <c r="A12" s="690" t="s">
        <v>385</v>
      </c>
      <c r="B12" s="304" t="s">
        <v>265</v>
      </c>
      <c r="C12" s="619">
        <f>C13+C14+C15+C16+C17+C18</f>
        <v>3041911.12</v>
      </c>
      <c r="D12" s="620">
        <f t="shared" ref="D12:J12" si="3">D13+D14+D15+D16+D17+D18</f>
        <v>0</v>
      </c>
      <c r="E12" s="620">
        <f t="shared" si="3"/>
        <v>0</v>
      </c>
      <c r="F12" s="913">
        <f t="shared" si="3"/>
        <v>3041911.12</v>
      </c>
      <c r="G12" s="619">
        <f t="shared" si="1"/>
        <v>5311830.7300000004</v>
      </c>
      <c r="H12" s="620">
        <f t="shared" si="3"/>
        <v>0</v>
      </c>
      <c r="I12" s="620">
        <f t="shared" si="3"/>
        <v>0</v>
      </c>
      <c r="J12" s="621">
        <f t="shared" si="3"/>
        <v>5311830.7300000004</v>
      </c>
      <c r="K12" s="80"/>
      <c r="L12" s="80"/>
      <c r="M12" s="184"/>
      <c r="N12" s="184"/>
      <c r="O12" s="184"/>
      <c r="P12" s="184"/>
      <c r="Q12" s="184"/>
      <c r="R12" s="184"/>
      <c r="S12" s="184"/>
      <c r="T12" s="184"/>
      <c r="U12" s="184"/>
      <c r="V12" s="184"/>
    </row>
    <row r="13" spans="1:22" x14ac:dyDescent="0.25">
      <c r="A13" s="312" t="s">
        <v>386</v>
      </c>
      <c r="B13" s="1154" t="s">
        <v>204</v>
      </c>
      <c r="C13" s="874">
        <v>3041911.12</v>
      </c>
      <c r="D13" s="626"/>
      <c r="E13" s="626"/>
      <c r="F13" s="627">
        <f>C13-D13-E13</f>
        <v>3041911.12</v>
      </c>
      <c r="G13" s="628">
        <f t="shared" si="1"/>
        <v>5311830.7300000004</v>
      </c>
      <c r="H13" s="626"/>
      <c r="I13" s="626">
        <f>K48</f>
        <v>0</v>
      </c>
      <c r="J13" s="627">
        <f>G13-H13-I13</f>
        <v>5311830.7300000004</v>
      </c>
      <c r="K13" s="80"/>
      <c r="L13" s="80"/>
      <c r="M13" s="184"/>
      <c r="N13" s="184"/>
      <c r="O13" s="184"/>
      <c r="P13" s="184"/>
      <c r="Q13" s="184"/>
      <c r="R13" s="184"/>
      <c r="S13" s="184"/>
      <c r="T13" s="184"/>
      <c r="U13" s="184"/>
      <c r="V13" s="184"/>
    </row>
    <row r="14" spans="1:22" ht="25.5" x14ac:dyDescent="0.25">
      <c r="A14" s="307" t="s">
        <v>387</v>
      </c>
      <c r="B14" s="1152" t="s">
        <v>267</v>
      </c>
      <c r="C14" s="877">
        <v>0</v>
      </c>
      <c r="D14" s="610"/>
      <c r="E14" s="610"/>
      <c r="F14" s="613">
        <f t="shared" si="0"/>
        <v>0</v>
      </c>
      <c r="G14" s="628">
        <f t="shared" si="1"/>
        <v>0</v>
      </c>
      <c r="H14" s="610"/>
      <c r="I14" s="626">
        <f t="shared" ref="I14:I19" si="4">K49</f>
        <v>0</v>
      </c>
      <c r="J14" s="613">
        <f t="shared" si="2"/>
        <v>0</v>
      </c>
      <c r="K14" s="80"/>
      <c r="L14" s="80"/>
      <c r="M14" s="184"/>
      <c r="N14" s="184"/>
      <c r="O14" s="184"/>
      <c r="P14" s="184"/>
      <c r="Q14" s="184"/>
      <c r="R14" s="184"/>
      <c r="S14" s="184"/>
      <c r="T14" s="184"/>
      <c r="U14" s="184"/>
      <c r="V14" s="184"/>
    </row>
    <row r="15" spans="1:22" ht="29.25" customHeight="1" x14ac:dyDescent="0.25">
      <c r="A15" s="307" t="s">
        <v>388</v>
      </c>
      <c r="B15" s="1152" t="s">
        <v>266</v>
      </c>
      <c r="C15" s="877">
        <v>0</v>
      </c>
      <c r="D15" s="677">
        <v>0</v>
      </c>
      <c r="E15" s="610"/>
      <c r="F15" s="613">
        <f t="shared" si="0"/>
        <v>0</v>
      </c>
      <c r="G15" s="628">
        <f t="shared" si="1"/>
        <v>0</v>
      </c>
      <c r="H15" s="677">
        <f>D50</f>
        <v>0</v>
      </c>
      <c r="I15" s="626">
        <f t="shared" si="4"/>
        <v>0</v>
      </c>
      <c r="J15" s="613">
        <f t="shared" si="2"/>
        <v>0</v>
      </c>
      <c r="K15" s="80"/>
      <c r="L15" s="80"/>
      <c r="M15" s="184"/>
      <c r="N15" s="184"/>
      <c r="O15" s="184"/>
      <c r="P15" s="184"/>
      <c r="Q15" s="184"/>
      <c r="R15" s="184"/>
      <c r="S15" s="184"/>
      <c r="T15" s="184"/>
      <c r="U15" s="184"/>
      <c r="V15" s="184"/>
    </row>
    <row r="16" spans="1:22" ht="21" customHeight="1" x14ac:dyDescent="0.25">
      <c r="A16" s="307" t="s">
        <v>389</v>
      </c>
      <c r="B16" s="1152" t="s">
        <v>468</v>
      </c>
      <c r="C16" s="877">
        <v>0</v>
      </c>
      <c r="D16" s="610"/>
      <c r="E16" s="610"/>
      <c r="F16" s="613">
        <f t="shared" si="0"/>
        <v>0</v>
      </c>
      <c r="G16" s="628">
        <f t="shared" si="1"/>
        <v>0</v>
      </c>
      <c r="H16" s="610"/>
      <c r="I16" s="626">
        <f t="shared" si="4"/>
        <v>0</v>
      </c>
      <c r="J16" s="613">
        <f t="shared" si="2"/>
        <v>0</v>
      </c>
      <c r="K16" s="80"/>
      <c r="L16" s="80"/>
      <c r="M16" s="184"/>
      <c r="N16" s="184"/>
      <c r="O16" s="184"/>
      <c r="P16" s="184"/>
      <c r="Q16" s="184"/>
      <c r="R16" s="184"/>
      <c r="S16" s="184"/>
      <c r="T16" s="184"/>
      <c r="U16" s="184"/>
      <c r="V16" s="184"/>
    </row>
    <row r="17" spans="1:22" ht="23.25" customHeight="1" x14ac:dyDescent="0.25">
      <c r="A17" s="307" t="s">
        <v>390</v>
      </c>
      <c r="B17" s="1152" t="s">
        <v>847</v>
      </c>
      <c r="C17" s="877">
        <v>0</v>
      </c>
      <c r="D17" s="610"/>
      <c r="E17" s="610"/>
      <c r="F17" s="613">
        <f t="shared" si="0"/>
        <v>0</v>
      </c>
      <c r="G17" s="628">
        <f t="shared" si="1"/>
        <v>0</v>
      </c>
      <c r="H17" s="610"/>
      <c r="I17" s="626">
        <f t="shared" si="4"/>
        <v>0</v>
      </c>
      <c r="J17" s="613">
        <f t="shared" si="2"/>
        <v>0</v>
      </c>
      <c r="K17" s="80"/>
      <c r="L17" s="80"/>
      <c r="M17" s="184"/>
      <c r="N17" s="184"/>
      <c r="O17" s="184"/>
      <c r="P17" s="184"/>
      <c r="Q17" s="184"/>
      <c r="R17" s="184"/>
      <c r="S17" s="184"/>
      <c r="T17" s="184"/>
      <c r="U17" s="184"/>
      <c r="V17" s="184"/>
    </row>
    <row r="18" spans="1:22" ht="24.75" customHeight="1" x14ac:dyDescent="0.25">
      <c r="A18" s="307" t="s">
        <v>391</v>
      </c>
      <c r="B18" s="1152" t="s">
        <v>848</v>
      </c>
      <c r="C18" s="877">
        <v>0</v>
      </c>
      <c r="D18" s="610"/>
      <c r="E18" s="610"/>
      <c r="F18" s="613">
        <f t="shared" si="0"/>
        <v>0</v>
      </c>
      <c r="G18" s="628">
        <f t="shared" si="1"/>
        <v>0</v>
      </c>
      <c r="H18" s="610"/>
      <c r="I18" s="626">
        <f t="shared" si="4"/>
        <v>0</v>
      </c>
      <c r="J18" s="613">
        <f t="shared" si="2"/>
        <v>0</v>
      </c>
      <c r="K18" s="80"/>
      <c r="L18" s="80"/>
      <c r="M18" s="184"/>
      <c r="N18" s="184"/>
      <c r="O18" s="184"/>
      <c r="P18" s="184"/>
      <c r="Q18" s="184"/>
      <c r="R18" s="184"/>
      <c r="S18" s="184"/>
      <c r="T18" s="184"/>
      <c r="U18" s="184"/>
      <c r="V18" s="184"/>
    </row>
    <row r="19" spans="1:22" ht="31.5" customHeight="1" thickBot="1" x14ac:dyDescent="0.3">
      <c r="A19" s="691" t="s">
        <v>392</v>
      </c>
      <c r="B19" s="659" t="s">
        <v>473</v>
      </c>
      <c r="C19" s="879">
        <v>0</v>
      </c>
      <c r="D19" s="615"/>
      <c r="E19" s="615"/>
      <c r="F19" s="618">
        <f t="shared" si="0"/>
        <v>0</v>
      </c>
      <c r="G19" s="628">
        <f t="shared" si="1"/>
        <v>0</v>
      </c>
      <c r="H19" s="615"/>
      <c r="I19" s="626">
        <f t="shared" si="4"/>
        <v>0</v>
      </c>
      <c r="J19" s="618">
        <f t="shared" si="2"/>
        <v>0</v>
      </c>
      <c r="K19" s="80"/>
      <c r="L19" s="80"/>
      <c r="M19" s="184"/>
      <c r="N19" s="184"/>
      <c r="O19" s="184"/>
      <c r="P19" s="184"/>
      <c r="Q19" s="184"/>
      <c r="R19" s="184"/>
      <c r="S19" s="184"/>
      <c r="T19" s="184"/>
      <c r="U19" s="184"/>
      <c r="V19" s="184"/>
    </row>
    <row r="20" spans="1:22" ht="19.5" customHeight="1" thickBot="1" x14ac:dyDescent="0.3">
      <c r="A20" s="690" t="s">
        <v>393</v>
      </c>
      <c r="B20" s="304" t="s">
        <v>73</v>
      </c>
      <c r="C20" s="619">
        <f>C9+C10+C11+C12+C19</f>
        <v>3041911.12</v>
      </c>
      <c r="D20" s="620">
        <f t="shared" ref="D20:J20" si="5">D9+D10+D11+D12+D19</f>
        <v>0</v>
      </c>
      <c r="E20" s="620">
        <f t="shared" si="5"/>
        <v>0</v>
      </c>
      <c r="F20" s="621">
        <f t="shared" si="5"/>
        <v>3041911.12</v>
      </c>
      <c r="G20" s="621">
        <f t="shared" si="1"/>
        <v>5311830.7300000004</v>
      </c>
      <c r="H20" s="620">
        <f t="shared" si="5"/>
        <v>0</v>
      </c>
      <c r="I20" s="620">
        <f t="shared" si="5"/>
        <v>0</v>
      </c>
      <c r="J20" s="621">
        <f t="shared" si="5"/>
        <v>5311830.7300000004</v>
      </c>
      <c r="K20" s="80"/>
      <c r="L20" s="80"/>
      <c r="M20" s="184"/>
      <c r="N20" s="184"/>
      <c r="O20" s="184"/>
      <c r="P20" s="184"/>
      <c r="Q20" s="184"/>
      <c r="R20" s="184"/>
      <c r="S20" s="184"/>
      <c r="T20" s="184"/>
      <c r="U20" s="184"/>
      <c r="V20" s="184"/>
    </row>
    <row r="21" spans="1:22" ht="15.75" x14ac:dyDescent="0.3">
      <c r="A21" s="184"/>
      <c r="B21" s="56"/>
      <c r="C21" s="56"/>
      <c r="D21" s="56"/>
      <c r="E21" s="56"/>
      <c r="F21" s="56"/>
      <c r="G21" s="56"/>
      <c r="H21" s="56"/>
      <c r="I21" s="56"/>
      <c r="J21" s="56"/>
      <c r="K21" s="56"/>
      <c r="L21" s="56"/>
      <c r="M21" s="184"/>
      <c r="N21" s="184"/>
      <c r="O21" s="184"/>
      <c r="P21" s="184"/>
      <c r="Q21" s="184"/>
      <c r="R21" s="184"/>
      <c r="S21" s="184"/>
      <c r="T21" s="184"/>
      <c r="U21" s="184"/>
      <c r="V21" s="184"/>
    </row>
    <row r="22" spans="1:22" ht="16.5" thickBot="1" x14ac:dyDescent="0.35">
      <c r="A22" s="184"/>
      <c r="B22" s="1930"/>
      <c r="C22" s="1930"/>
      <c r="D22" s="1930"/>
      <c r="E22" s="1930"/>
      <c r="F22" s="56"/>
      <c r="G22" s="56"/>
      <c r="H22" s="56"/>
      <c r="I22" s="56"/>
      <c r="J22" s="210"/>
      <c r="K22" s="210"/>
      <c r="L22" s="210"/>
      <c r="M22" s="184"/>
      <c r="N22" s="184"/>
      <c r="O22" s="184"/>
      <c r="P22" s="184"/>
      <c r="Q22" s="184"/>
      <c r="R22" s="184"/>
      <c r="S22" s="184"/>
      <c r="T22" s="184"/>
      <c r="U22" s="184"/>
      <c r="V22" s="184"/>
    </row>
    <row r="23" spans="1:22" ht="15" customHeight="1" thickBot="1" x14ac:dyDescent="0.3">
      <c r="A23" s="1999" t="s">
        <v>396</v>
      </c>
      <c r="B23" s="2001" t="s">
        <v>268</v>
      </c>
      <c r="C23" s="1877" t="s">
        <v>453</v>
      </c>
      <c r="D23" s="2011" t="s">
        <v>709</v>
      </c>
      <c r="E23" s="2013" t="s">
        <v>287</v>
      </c>
      <c r="F23" s="2009"/>
      <c r="G23" s="2009"/>
      <c r="H23" s="2009"/>
      <c r="I23" s="2009"/>
      <c r="J23" s="2009"/>
      <c r="K23" s="2009"/>
      <c r="L23" s="2009"/>
      <c r="M23" s="2010"/>
      <c r="N23" s="2009" t="s">
        <v>288</v>
      </c>
      <c r="O23" s="2009"/>
      <c r="P23" s="2009"/>
      <c r="Q23" s="2009"/>
      <c r="R23" s="2009"/>
      <c r="S23" s="2009"/>
      <c r="T23" s="1886" t="s">
        <v>454</v>
      </c>
      <c r="U23" s="184"/>
      <c r="V23" s="184"/>
    </row>
    <row r="24" spans="1:22" ht="88.5" customHeight="1" thickBot="1" x14ac:dyDescent="0.3">
      <c r="A24" s="2000"/>
      <c r="B24" s="2002"/>
      <c r="C24" s="1878"/>
      <c r="D24" s="2012"/>
      <c r="E24" s="296" t="s">
        <v>464</v>
      </c>
      <c r="F24" s="297" t="s">
        <v>465</v>
      </c>
      <c r="G24" s="298" t="s">
        <v>466</v>
      </c>
      <c r="H24" s="298" t="s">
        <v>157</v>
      </c>
      <c r="I24" s="298" t="s">
        <v>745</v>
      </c>
      <c r="J24" s="298" t="s">
        <v>243</v>
      </c>
      <c r="K24" s="298" t="s">
        <v>951</v>
      </c>
      <c r="L24" s="298" t="s">
        <v>952</v>
      </c>
      <c r="M24" s="299" t="s">
        <v>927</v>
      </c>
      <c r="N24" s="822" t="s">
        <v>158</v>
      </c>
      <c r="O24" s="298" t="s">
        <v>157</v>
      </c>
      <c r="P24" s="298" t="s">
        <v>746</v>
      </c>
      <c r="Q24" s="298" t="s">
        <v>290</v>
      </c>
      <c r="R24" s="300" t="s">
        <v>953</v>
      </c>
      <c r="S24" s="299" t="s">
        <v>928</v>
      </c>
      <c r="T24" s="1887"/>
      <c r="U24" s="184"/>
      <c r="V24" s="274"/>
    </row>
    <row r="25" spans="1:22" ht="24.95" customHeight="1" x14ac:dyDescent="0.25">
      <c r="A25" s="307" t="s">
        <v>371</v>
      </c>
      <c r="B25" s="1151" t="s">
        <v>201</v>
      </c>
      <c r="C25" s="692">
        <v>0</v>
      </c>
      <c r="D25" s="1160">
        <v>0</v>
      </c>
      <c r="E25" s="796">
        <v>0</v>
      </c>
      <c r="F25" s="634">
        <v>0</v>
      </c>
      <c r="G25" s="634"/>
      <c r="H25" s="634"/>
      <c r="I25" s="634"/>
      <c r="J25" s="634"/>
      <c r="K25" s="634"/>
      <c r="L25" s="634"/>
      <c r="M25" s="627">
        <v>0</v>
      </c>
      <c r="N25" s="692"/>
      <c r="O25" s="634"/>
      <c r="P25" s="634"/>
      <c r="Q25" s="634"/>
      <c r="R25" s="634"/>
      <c r="S25" s="634">
        <v>0</v>
      </c>
      <c r="T25" s="613">
        <f>D25+E25+F25+G25+H25+I25+J25+K25+L25+M25-N25-O25-P25-Q25-R25-S25</f>
        <v>0</v>
      </c>
      <c r="U25" s="184"/>
      <c r="V25" s="184"/>
    </row>
    <row r="26" spans="1:22" ht="24.95" customHeight="1" x14ac:dyDescent="0.25">
      <c r="A26" s="307" t="s">
        <v>380</v>
      </c>
      <c r="B26" s="872" t="s">
        <v>467</v>
      </c>
      <c r="C26" s="701"/>
      <c r="D26" s="1161"/>
      <c r="E26" s="839"/>
      <c r="F26" s="686"/>
      <c r="G26" s="686"/>
      <c r="H26" s="686"/>
      <c r="I26" s="686"/>
      <c r="J26" s="686"/>
      <c r="K26" s="686"/>
      <c r="L26" s="686"/>
      <c r="M26" s="613"/>
      <c r="N26" s="701"/>
      <c r="O26" s="686"/>
      <c r="P26" s="686"/>
      <c r="Q26" s="686"/>
      <c r="R26" s="686"/>
      <c r="S26" s="686"/>
      <c r="T26" s="613">
        <f>D26+E26+F26+G26+H26+I26+J26+K26+L26+M26-N26-O26-P26-Q26-R26-S26</f>
        <v>0</v>
      </c>
      <c r="U26" s="184"/>
      <c r="V26" s="184"/>
    </row>
    <row r="27" spans="1:22" ht="24.95" customHeight="1" thickBot="1" x14ac:dyDescent="0.3">
      <c r="A27" s="691" t="s">
        <v>384</v>
      </c>
      <c r="B27" s="659" t="s">
        <v>203</v>
      </c>
      <c r="C27" s="617"/>
      <c r="D27" s="858"/>
      <c r="E27" s="614"/>
      <c r="F27" s="615"/>
      <c r="G27" s="615"/>
      <c r="H27" s="615"/>
      <c r="I27" s="615"/>
      <c r="J27" s="615"/>
      <c r="K27" s="615"/>
      <c r="L27" s="615"/>
      <c r="M27" s="616"/>
      <c r="N27" s="617"/>
      <c r="O27" s="615"/>
      <c r="P27" s="615"/>
      <c r="Q27" s="615"/>
      <c r="R27" s="615"/>
      <c r="S27" s="615"/>
      <c r="T27" s="618">
        <f>D27+E27+F27+G27+H27+I27+J27+K27+L27+M27-N27-O27-P27-Q27-R27-S27</f>
        <v>0</v>
      </c>
      <c r="U27" s="184"/>
      <c r="V27" s="184"/>
    </row>
    <row r="28" spans="1:22" ht="24.95" customHeight="1" thickBot="1" x14ac:dyDescent="0.3">
      <c r="A28" s="690" t="s">
        <v>385</v>
      </c>
      <c r="B28" s="304" t="s">
        <v>265</v>
      </c>
      <c r="C28" s="622">
        <f>SUM(C29+C30+C31+C32+C33+C34)</f>
        <v>5311830.7300000004</v>
      </c>
      <c r="D28" s="913">
        <f t="shared" ref="D28:T28" si="6">SUM(D29+D30+D31+D32+D33+D34)</f>
        <v>5311830.7300000004</v>
      </c>
      <c r="E28" s="619">
        <f t="shared" si="6"/>
        <v>0</v>
      </c>
      <c r="F28" s="620">
        <f t="shared" si="6"/>
        <v>0</v>
      </c>
      <c r="G28" s="620">
        <f t="shared" si="6"/>
        <v>0</v>
      </c>
      <c r="H28" s="620">
        <f t="shared" si="6"/>
        <v>0</v>
      </c>
      <c r="I28" s="620">
        <f t="shared" si="6"/>
        <v>1900</v>
      </c>
      <c r="J28" s="620">
        <f t="shared" si="6"/>
        <v>0</v>
      </c>
      <c r="K28" s="620">
        <f t="shared" si="6"/>
        <v>0</v>
      </c>
      <c r="L28" s="620">
        <f t="shared" si="6"/>
        <v>0</v>
      </c>
      <c r="M28" s="621">
        <f t="shared" si="6"/>
        <v>0</v>
      </c>
      <c r="N28" s="622">
        <f t="shared" si="6"/>
        <v>1900</v>
      </c>
      <c r="O28" s="620">
        <f t="shared" si="6"/>
        <v>0</v>
      </c>
      <c r="P28" s="620">
        <f t="shared" si="6"/>
        <v>0</v>
      </c>
      <c r="Q28" s="620">
        <f t="shared" si="6"/>
        <v>0</v>
      </c>
      <c r="R28" s="620">
        <f t="shared" si="6"/>
        <v>0</v>
      </c>
      <c r="S28" s="620">
        <f t="shared" si="6"/>
        <v>2269919.61</v>
      </c>
      <c r="T28" s="621">
        <f t="shared" si="6"/>
        <v>3041911.1200000006</v>
      </c>
      <c r="U28" s="184"/>
      <c r="V28" s="184"/>
    </row>
    <row r="29" spans="1:22" ht="24.95" customHeight="1" x14ac:dyDescent="0.25">
      <c r="A29" s="312" t="s">
        <v>386</v>
      </c>
      <c r="B29" s="1154" t="s">
        <v>204</v>
      </c>
      <c r="C29" s="876">
        <v>5311830.7300000004</v>
      </c>
      <c r="D29" s="1156">
        <v>5311830.7300000004</v>
      </c>
      <c r="E29" s="874">
        <v>0</v>
      </c>
      <c r="F29" s="875">
        <v>0</v>
      </c>
      <c r="G29" s="626"/>
      <c r="H29" s="626"/>
      <c r="I29" s="626"/>
      <c r="J29" s="626"/>
      <c r="K29" s="626"/>
      <c r="L29" s="626"/>
      <c r="M29" s="1158">
        <v>0</v>
      </c>
      <c r="N29" s="1158"/>
      <c r="O29" s="875">
        <v>0</v>
      </c>
      <c r="P29" s="626"/>
      <c r="Q29" s="875">
        <v>0</v>
      </c>
      <c r="R29" s="875">
        <v>0</v>
      </c>
      <c r="S29" s="875">
        <v>2269919.61</v>
      </c>
      <c r="T29" s="627">
        <f t="shared" ref="T29:T35" si="7">D29+E29+F29+G29+H29+I29+J29+K29+L29+M29-N29-O29-P29-Q29-R29-S29</f>
        <v>3041911.1200000006</v>
      </c>
      <c r="U29" s="184"/>
      <c r="V29" s="184"/>
    </row>
    <row r="30" spans="1:22" ht="29.25" customHeight="1" x14ac:dyDescent="0.25">
      <c r="A30" s="307" t="s">
        <v>387</v>
      </c>
      <c r="B30" s="1152" t="s">
        <v>267</v>
      </c>
      <c r="C30" s="878">
        <v>0</v>
      </c>
      <c r="D30" s="1157">
        <v>0</v>
      </c>
      <c r="E30" s="877">
        <v>0</v>
      </c>
      <c r="F30" s="677">
        <v>0</v>
      </c>
      <c r="G30" s="610"/>
      <c r="H30" s="610"/>
      <c r="I30" s="610"/>
      <c r="J30" s="610"/>
      <c r="K30" s="610"/>
      <c r="L30" s="610"/>
      <c r="M30" s="1158">
        <v>0</v>
      </c>
      <c r="N30" s="612"/>
      <c r="O30" s="677">
        <v>0</v>
      </c>
      <c r="P30" s="610"/>
      <c r="Q30" s="677">
        <v>0</v>
      </c>
      <c r="R30" s="677">
        <v>0</v>
      </c>
      <c r="S30" s="677">
        <v>0</v>
      </c>
      <c r="T30" s="613">
        <f t="shared" si="7"/>
        <v>0</v>
      </c>
      <c r="U30" s="184"/>
      <c r="V30" s="184"/>
    </row>
    <row r="31" spans="1:22" ht="24.95" customHeight="1" x14ac:dyDescent="0.25">
      <c r="A31" s="307" t="s">
        <v>388</v>
      </c>
      <c r="B31" s="1152" t="s">
        <v>266</v>
      </c>
      <c r="C31" s="878">
        <v>0</v>
      </c>
      <c r="D31" s="1157">
        <v>0</v>
      </c>
      <c r="E31" s="877">
        <v>0</v>
      </c>
      <c r="F31" s="677">
        <v>0</v>
      </c>
      <c r="G31" s="677">
        <v>0</v>
      </c>
      <c r="H31" s="610"/>
      <c r="I31" s="610"/>
      <c r="J31" s="610"/>
      <c r="K31" s="610"/>
      <c r="L31" s="610"/>
      <c r="M31" s="1158">
        <v>0</v>
      </c>
      <c r="N31" s="612"/>
      <c r="O31" s="677">
        <v>0</v>
      </c>
      <c r="P31" s="610"/>
      <c r="Q31" s="677">
        <v>0</v>
      </c>
      <c r="R31" s="677">
        <v>0</v>
      </c>
      <c r="S31" s="677">
        <v>0</v>
      </c>
      <c r="T31" s="613">
        <f t="shared" si="7"/>
        <v>0</v>
      </c>
      <c r="U31" s="184"/>
      <c r="V31" s="184"/>
    </row>
    <row r="32" spans="1:22" ht="24.95" customHeight="1" x14ac:dyDescent="0.25">
      <c r="A32" s="307" t="s">
        <v>389</v>
      </c>
      <c r="B32" s="1152" t="s">
        <v>468</v>
      </c>
      <c r="C32" s="878">
        <v>0</v>
      </c>
      <c r="D32" s="1157">
        <v>0</v>
      </c>
      <c r="E32" s="877"/>
      <c r="F32" s="610"/>
      <c r="G32" s="610"/>
      <c r="H32" s="677">
        <v>0</v>
      </c>
      <c r="I32" s="677">
        <v>1900</v>
      </c>
      <c r="J32" s="610"/>
      <c r="K32" s="610"/>
      <c r="L32" s="610"/>
      <c r="M32" s="611"/>
      <c r="N32" s="612">
        <v>1900</v>
      </c>
      <c r="O32" s="677">
        <v>0</v>
      </c>
      <c r="P32" s="610"/>
      <c r="Q32" s="677">
        <v>0</v>
      </c>
      <c r="R32" s="677">
        <v>0</v>
      </c>
      <c r="S32" s="677">
        <v>0</v>
      </c>
      <c r="T32" s="613">
        <f t="shared" si="7"/>
        <v>0</v>
      </c>
      <c r="U32" s="184"/>
      <c r="V32" s="184"/>
    </row>
    <row r="33" spans="1:22" ht="24.95" customHeight="1" x14ac:dyDescent="0.25">
      <c r="A33" s="307" t="s">
        <v>390</v>
      </c>
      <c r="B33" s="1152" t="s">
        <v>847</v>
      </c>
      <c r="C33" s="878">
        <v>0</v>
      </c>
      <c r="D33" s="1157">
        <v>0</v>
      </c>
      <c r="E33" s="877">
        <v>0</v>
      </c>
      <c r="F33" s="677">
        <v>0</v>
      </c>
      <c r="G33" s="610"/>
      <c r="H33" s="677">
        <v>0</v>
      </c>
      <c r="I33" s="677">
        <v>0</v>
      </c>
      <c r="J33" s="610"/>
      <c r="K33" s="610"/>
      <c r="L33" s="610"/>
      <c r="M33" s="611"/>
      <c r="N33" s="612"/>
      <c r="O33" s="610"/>
      <c r="P33" s="610"/>
      <c r="Q33" s="610"/>
      <c r="R33" s="610"/>
      <c r="S33" s="610"/>
      <c r="T33" s="613">
        <f t="shared" si="7"/>
        <v>0</v>
      </c>
      <c r="U33" s="184"/>
      <c r="V33" s="184"/>
    </row>
    <row r="34" spans="1:22" ht="24.95" customHeight="1" x14ac:dyDescent="0.25">
      <c r="A34" s="307" t="s">
        <v>391</v>
      </c>
      <c r="B34" s="1152" t="s">
        <v>848</v>
      </c>
      <c r="C34" s="878">
        <v>0</v>
      </c>
      <c r="D34" s="1157">
        <v>0</v>
      </c>
      <c r="E34" s="877">
        <v>0</v>
      </c>
      <c r="F34" s="677">
        <v>0</v>
      </c>
      <c r="G34" s="610"/>
      <c r="H34" s="677">
        <v>0</v>
      </c>
      <c r="I34" s="677">
        <v>0</v>
      </c>
      <c r="J34" s="610"/>
      <c r="K34" s="610"/>
      <c r="L34" s="610"/>
      <c r="M34" s="611"/>
      <c r="N34" s="612"/>
      <c r="O34" s="610"/>
      <c r="P34" s="610"/>
      <c r="Q34" s="610"/>
      <c r="R34" s="610"/>
      <c r="S34" s="610"/>
      <c r="T34" s="613">
        <f t="shared" si="7"/>
        <v>0</v>
      </c>
      <c r="U34" s="184"/>
      <c r="V34" s="184"/>
    </row>
    <row r="35" spans="1:22" ht="30.75" customHeight="1" thickBot="1" x14ac:dyDescent="0.3">
      <c r="A35" s="307" t="s">
        <v>392</v>
      </c>
      <c r="B35" s="659" t="s">
        <v>473</v>
      </c>
      <c r="C35" s="880">
        <v>0</v>
      </c>
      <c r="D35" s="1159">
        <v>0</v>
      </c>
      <c r="E35" s="879">
        <v>0</v>
      </c>
      <c r="F35" s="678">
        <v>0</v>
      </c>
      <c r="G35" s="615"/>
      <c r="H35" s="678">
        <v>0</v>
      </c>
      <c r="I35" s="678">
        <v>0</v>
      </c>
      <c r="J35" s="615"/>
      <c r="K35" s="615"/>
      <c r="L35" s="615"/>
      <c r="M35" s="616"/>
      <c r="N35" s="617"/>
      <c r="O35" s="615"/>
      <c r="P35" s="615"/>
      <c r="Q35" s="615"/>
      <c r="R35" s="615"/>
      <c r="S35" s="615"/>
      <c r="T35" s="618">
        <f t="shared" si="7"/>
        <v>0</v>
      </c>
      <c r="U35" s="184"/>
      <c r="V35" s="184"/>
    </row>
    <row r="36" spans="1:22" ht="15.75" thickBot="1" x14ac:dyDescent="0.3">
      <c r="A36" s="1153" t="s">
        <v>393</v>
      </c>
      <c r="B36" s="650" t="s">
        <v>73</v>
      </c>
      <c r="C36" s="622">
        <f>C25+C26+C27+C28+C35</f>
        <v>5311830.7300000004</v>
      </c>
      <c r="D36" s="913">
        <f t="shared" ref="D36:T36" si="8">D25+D26+D27+D28+D35</f>
        <v>5311830.7300000004</v>
      </c>
      <c r="E36" s="619">
        <f t="shared" si="8"/>
        <v>0</v>
      </c>
      <c r="F36" s="620">
        <f t="shared" si="8"/>
        <v>0</v>
      </c>
      <c r="G36" s="620">
        <f t="shared" si="8"/>
        <v>0</v>
      </c>
      <c r="H36" s="620">
        <f t="shared" si="8"/>
        <v>0</v>
      </c>
      <c r="I36" s="620">
        <f t="shared" si="8"/>
        <v>1900</v>
      </c>
      <c r="J36" s="620">
        <f t="shared" si="8"/>
        <v>0</v>
      </c>
      <c r="K36" s="620">
        <f t="shared" si="8"/>
        <v>0</v>
      </c>
      <c r="L36" s="620">
        <f t="shared" si="8"/>
        <v>0</v>
      </c>
      <c r="M36" s="621">
        <f t="shared" si="8"/>
        <v>0</v>
      </c>
      <c r="N36" s="622">
        <f t="shared" si="8"/>
        <v>1900</v>
      </c>
      <c r="O36" s="620">
        <f t="shared" si="8"/>
        <v>0</v>
      </c>
      <c r="P36" s="620">
        <f t="shared" si="8"/>
        <v>0</v>
      </c>
      <c r="Q36" s="620">
        <f t="shared" si="8"/>
        <v>0</v>
      </c>
      <c r="R36" s="620">
        <f t="shared" si="8"/>
        <v>0</v>
      </c>
      <c r="S36" s="620">
        <f t="shared" si="8"/>
        <v>2269919.61</v>
      </c>
      <c r="T36" s="621">
        <f t="shared" si="8"/>
        <v>3041911.1200000006</v>
      </c>
      <c r="U36" s="184"/>
      <c r="V36" s="184"/>
    </row>
    <row r="37" spans="1:22" ht="15.75" x14ac:dyDescent="0.3">
      <c r="A37" s="184"/>
      <c r="B37" s="2004"/>
      <c r="C37" s="2004"/>
      <c r="D37" s="56"/>
      <c r="E37" s="56"/>
      <c r="F37" s="56"/>
      <c r="G37" s="56"/>
      <c r="H37" s="56"/>
      <c r="I37" s="56"/>
      <c r="J37" s="210"/>
      <c r="K37" s="210"/>
      <c r="L37" s="210"/>
      <c r="M37" s="184"/>
      <c r="N37" s="184"/>
      <c r="O37" s="184"/>
      <c r="P37" s="184"/>
      <c r="Q37" s="184"/>
      <c r="R37" s="184"/>
      <c r="S37" s="184"/>
      <c r="T37" s="184"/>
      <c r="U37" s="184"/>
      <c r="V37" s="184"/>
    </row>
    <row r="38" spans="1:22" ht="15.75" x14ac:dyDescent="0.3">
      <c r="A38" s="184"/>
      <c r="B38" s="1860" t="s">
        <v>942</v>
      </c>
      <c r="C38" s="1860"/>
      <c r="D38" s="56"/>
      <c r="E38" s="56"/>
      <c r="F38" s="56"/>
      <c r="G38" s="56"/>
      <c r="H38" s="56"/>
      <c r="I38" s="56"/>
      <c r="J38" s="210"/>
      <c r="K38" s="210"/>
      <c r="L38" s="210"/>
      <c r="M38" s="184"/>
      <c r="N38" s="184"/>
      <c r="O38" s="184"/>
      <c r="P38" s="184"/>
      <c r="Q38" s="184"/>
      <c r="R38" s="184"/>
      <c r="S38" s="184"/>
      <c r="T38" s="184"/>
      <c r="U38" s="184"/>
      <c r="V38" s="184"/>
    </row>
    <row r="39" spans="1:22" ht="45" customHeight="1" x14ac:dyDescent="0.3">
      <c r="A39" s="184"/>
      <c r="B39" s="1863" t="s">
        <v>954</v>
      </c>
      <c r="C39" s="1863"/>
      <c r="D39" s="1863"/>
      <c r="E39" s="1863"/>
      <c r="F39" s="1863"/>
      <c r="G39" s="1863"/>
      <c r="H39" s="56"/>
      <c r="I39" s="56"/>
      <c r="J39" s="210"/>
      <c r="K39" s="210"/>
      <c r="L39" s="210"/>
      <c r="M39" s="184"/>
      <c r="N39" s="184"/>
      <c r="O39" s="184"/>
      <c r="P39" s="184"/>
      <c r="Q39" s="184"/>
      <c r="R39" s="184"/>
      <c r="S39" s="184"/>
      <c r="T39" s="184"/>
      <c r="U39" s="184"/>
      <c r="V39" s="184"/>
    </row>
    <row r="40" spans="1:22" ht="25.15" customHeight="1" x14ac:dyDescent="0.3">
      <c r="A40" s="184"/>
      <c r="B40" s="1863" t="s">
        <v>944</v>
      </c>
      <c r="C40" s="1863"/>
      <c r="D40" s="1863"/>
      <c r="E40" s="1863"/>
      <c r="F40" s="1863"/>
      <c r="G40" s="1863"/>
      <c r="H40" s="56"/>
      <c r="I40" s="56"/>
      <c r="J40" s="210"/>
      <c r="K40" s="210"/>
      <c r="L40" s="210"/>
      <c r="M40" s="184"/>
      <c r="N40" s="184"/>
      <c r="O40" s="184"/>
      <c r="P40" s="184"/>
      <c r="Q40" s="184"/>
      <c r="R40" s="184"/>
      <c r="S40" s="184"/>
      <c r="T40" s="184"/>
      <c r="U40" s="184"/>
      <c r="V40" s="184"/>
    </row>
    <row r="41" spans="1:22" ht="36" customHeight="1" thickBot="1" x14ac:dyDescent="0.35">
      <c r="A41" s="184"/>
      <c r="B41" s="281"/>
      <c r="C41" s="281"/>
      <c r="D41" s="281"/>
      <c r="E41" s="281"/>
      <c r="F41" s="281"/>
      <c r="G41" s="281"/>
      <c r="H41" s="56"/>
      <c r="I41" s="56"/>
      <c r="J41" s="210"/>
      <c r="K41" s="210"/>
      <c r="L41" s="210"/>
      <c r="M41" s="184"/>
      <c r="N41" s="184"/>
      <c r="O41" s="184"/>
      <c r="P41" s="184"/>
      <c r="Q41" s="184"/>
      <c r="R41" s="184"/>
      <c r="S41" s="184"/>
      <c r="T41" s="184"/>
      <c r="U41" s="184"/>
      <c r="V41" s="184"/>
    </row>
    <row r="42" spans="1:22" ht="26.25" customHeight="1" thickBot="1" x14ac:dyDescent="0.3">
      <c r="A42" s="1999" t="s">
        <v>396</v>
      </c>
      <c r="B42" s="2001" t="s">
        <v>268</v>
      </c>
      <c r="C42" s="2006" t="s">
        <v>470</v>
      </c>
      <c r="D42" s="2007"/>
      <c r="E42" s="2007"/>
      <c r="F42" s="2007"/>
      <c r="G42" s="2007"/>
      <c r="H42" s="2007"/>
      <c r="I42" s="2008"/>
      <c r="J42" s="2009" t="s">
        <v>471</v>
      </c>
      <c r="K42" s="2009"/>
      <c r="L42" s="2009"/>
      <c r="M42" s="2009"/>
      <c r="N42" s="2009"/>
      <c r="O42" s="2009"/>
      <c r="P42" s="2009"/>
      <c r="Q42" s="2010"/>
      <c r="R42" s="301"/>
      <c r="S42" s="184"/>
      <c r="T42" s="184"/>
      <c r="U42" s="184"/>
      <c r="V42" s="184"/>
    </row>
    <row r="43" spans="1:22" ht="87.75" customHeight="1" thickBot="1" x14ac:dyDescent="0.3">
      <c r="A43" s="2003"/>
      <c r="B43" s="2002"/>
      <c r="C43" s="306" t="s">
        <v>955</v>
      </c>
      <c r="D43" s="306" t="s">
        <v>709</v>
      </c>
      <c r="E43" s="306" t="s">
        <v>472</v>
      </c>
      <c r="F43" s="306" t="s">
        <v>298</v>
      </c>
      <c r="G43" s="306" t="s">
        <v>460</v>
      </c>
      <c r="H43" s="306" t="s">
        <v>715</v>
      </c>
      <c r="I43" s="302" t="s">
        <v>454</v>
      </c>
      <c r="J43" s="275" t="s">
        <v>453</v>
      </c>
      <c r="K43" s="306" t="s">
        <v>709</v>
      </c>
      <c r="L43" s="306" t="s">
        <v>956</v>
      </c>
      <c r="M43" s="306" t="s">
        <v>946</v>
      </c>
      <c r="N43" s="306" t="s">
        <v>461</v>
      </c>
      <c r="O43" s="306" t="s">
        <v>298</v>
      </c>
      <c r="P43" s="306" t="s">
        <v>715</v>
      </c>
      <c r="Q43" s="302" t="s">
        <v>454</v>
      </c>
      <c r="R43" s="303"/>
      <c r="S43" s="184"/>
      <c r="T43" s="184"/>
      <c r="U43" s="184"/>
      <c r="V43" s="184"/>
    </row>
    <row r="44" spans="1:22" ht="35.1" customHeight="1" x14ac:dyDescent="0.25">
      <c r="A44" s="312" t="s">
        <v>371</v>
      </c>
      <c r="B44" s="1151" t="s">
        <v>201</v>
      </c>
      <c r="C44" s="796"/>
      <c r="D44" s="634"/>
      <c r="E44" s="634"/>
      <c r="F44" s="634"/>
      <c r="G44" s="634"/>
      <c r="H44" s="634"/>
      <c r="I44" s="627">
        <f>D44+E44-F44+G44+H44</f>
        <v>0</v>
      </c>
      <c r="J44" s="677">
        <v>0</v>
      </c>
      <c r="K44" s="677">
        <v>0</v>
      </c>
      <c r="L44" s="677">
        <v>0</v>
      </c>
      <c r="M44" s="677">
        <v>0</v>
      </c>
      <c r="N44" s="634"/>
      <c r="O44" s="634"/>
      <c r="P44" s="634"/>
      <c r="Q44" s="627">
        <f>K44+L44-M44+N44-O44+P44</f>
        <v>0</v>
      </c>
      <c r="R44" s="184"/>
      <c r="S44" s="184"/>
      <c r="T44" s="184"/>
      <c r="U44" s="184"/>
      <c r="V44" s="184"/>
    </row>
    <row r="45" spans="1:22" ht="35.1" customHeight="1" x14ac:dyDescent="0.25">
      <c r="A45" s="307" t="s">
        <v>380</v>
      </c>
      <c r="B45" s="872" t="s">
        <v>467</v>
      </c>
      <c r="C45" s="839"/>
      <c r="D45" s="686"/>
      <c r="E45" s="686"/>
      <c r="F45" s="686"/>
      <c r="G45" s="686"/>
      <c r="H45" s="686"/>
      <c r="I45" s="613">
        <f>D45+E45-F45+G45+H45</f>
        <v>0</v>
      </c>
      <c r="J45" s="612"/>
      <c r="K45" s="610"/>
      <c r="L45" s="610"/>
      <c r="M45" s="610"/>
      <c r="N45" s="610"/>
      <c r="O45" s="610"/>
      <c r="P45" s="610"/>
      <c r="Q45" s="613">
        <f>K45+L45-M45+N45-O45+P45</f>
        <v>0</v>
      </c>
      <c r="R45" s="184"/>
      <c r="S45" s="184"/>
      <c r="T45" s="184"/>
      <c r="U45" s="184"/>
      <c r="V45" s="184"/>
    </row>
    <row r="46" spans="1:22" ht="35.1" customHeight="1" thickBot="1" x14ac:dyDescent="0.3">
      <c r="A46" s="691" t="s">
        <v>384</v>
      </c>
      <c r="B46" s="659" t="s">
        <v>203</v>
      </c>
      <c r="C46" s="614"/>
      <c r="D46" s="615"/>
      <c r="E46" s="615"/>
      <c r="F46" s="615"/>
      <c r="G46" s="615"/>
      <c r="H46" s="615"/>
      <c r="I46" s="618">
        <f>D46+E46-F46+G46+H46</f>
        <v>0</v>
      </c>
      <c r="J46" s="617"/>
      <c r="K46" s="615"/>
      <c r="L46" s="615"/>
      <c r="M46" s="615"/>
      <c r="N46" s="615"/>
      <c r="O46" s="615"/>
      <c r="P46" s="615"/>
      <c r="Q46" s="618">
        <f>K46+L46-M46+N46-O46+P46</f>
        <v>0</v>
      </c>
      <c r="R46" s="184"/>
      <c r="S46" s="184"/>
      <c r="T46" s="184"/>
      <c r="U46" s="184"/>
      <c r="V46" s="184"/>
    </row>
    <row r="47" spans="1:22" ht="35.1" customHeight="1" thickBot="1" x14ac:dyDescent="0.3">
      <c r="A47" s="690" t="s">
        <v>385</v>
      </c>
      <c r="B47" s="304" t="s">
        <v>265</v>
      </c>
      <c r="C47" s="619">
        <f>C48+C49+C50+C51+C52+C53</f>
        <v>0</v>
      </c>
      <c r="D47" s="620">
        <f t="shared" ref="D47:Q47" si="9">D48+D49+D50+D51+D52+D53</f>
        <v>0</v>
      </c>
      <c r="E47" s="620">
        <f t="shared" si="9"/>
        <v>0</v>
      </c>
      <c r="F47" s="620">
        <f t="shared" si="9"/>
        <v>0</v>
      </c>
      <c r="G47" s="620">
        <f t="shared" si="9"/>
        <v>0</v>
      </c>
      <c r="H47" s="620">
        <f t="shared" si="9"/>
        <v>0</v>
      </c>
      <c r="I47" s="621">
        <f t="shared" si="9"/>
        <v>0</v>
      </c>
      <c r="J47" s="622">
        <f t="shared" si="9"/>
        <v>0</v>
      </c>
      <c r="K47" s="620">
        <f t="shared" si="9"/>
        <v>0</v>
      </c>
      <c r="L47" s="620">
        <f t="shared" si="9"/>
        <v>0</v>
      </c>
      <c r="M47" s="620">
        <f t="shared" si="9"/>
        <v>0</v>
      </c>
      <c r="N47" s="620">
        <f t="shared" si="9"/>
        <v>0</v>
      </c>
      <c r="O47" s="620">
        <f t="shared" si="9"/>
        <v>0</v>
      </c>
      <c r="P47" s="620">
        <f t="shared" si="9"/>
        <v>0</v>
      </c>
      <c r="Q47" s="621">
        <f t="shared" si="9"/>
        <v>0</v>
      </c>
      <c r="R47" s="184"/>
      <c r="S47" s="184"/>
      <c r="T47" s="184"/>
      <c r="U47" s="184"/>
      <c r="V47" s="184"/>
    </row>
    <row r="48" spans="1:22" ht="35.1" customHeight="1" x14ac:dyDescent="0.25">
      <c r="A48" s="312" t="s">
        <v>386</v>
      </c>
      <c r="B48" s="1154" t="s">
        <v>204</v>
      </c>
      <c r="C48" s="625"/>
      <c r="D48" s="626"/>
      <c r="E48" s="626"/>
      <c r="F48" s="626"/>
      <c r="G48" s="626"/>
      <c r="H48" s="626"/>
      <c r="I48" s="627">
        <f t="shared" ref="I48:I54" si="10">D48+E48-F48+G48+H48</f>
        <v>0</v>
      </c>
      <c r="J48" s="677">
        <v>0</v>
      </c>
      <c r="K48" s="677">
        <v>0</v>
      </c>
      <c r="L48" s="677">
        <v>0</v>
      </c>
      <c r="M48" s="677">
        <v>0</v>
      </c>
      <c r="N48" s="626"/>
      <c r="O48" s="626"/>
      <c r="P48" s="626"/>
      <c r="Q48" s="627">
        <f t="shared" ref="Q48:Q54" si="11">K48+L48-M48+N48-O48+P48</f>
        <v>0</v>
      </c>
      <c r="R48" s="184"/>
      <c r="S48" s="184"/>
      <c r="T48" s="184"/>
      <c r="U48" s="184"/>
      <c r="V48" s="184"/>
    </row>
    <row r="49" spans="1:22" ht="35.1" customHeight="1" x14ac:dyDescent="0.25">
      <c r="A49" s="307" t="s">
        <v>387</v>
      </c>
      <c r="B49" s="1152" t="s">
        <v>267</v>
      </c>
      <c r="C49" s="609"/>
      <c r="D49" s="610"/>
      <c r="E49" s="610"/>
      <c r="F49" s="610"/>
      <c r="G49" s="610"/>
      <c r="H49" s="610"/>
      <c r="I49" s="613">
        <f t="shared" si="10"/>
        <v>0</v>
      </c>
      <c r="J49" s="677">
        <v>0</v>
      </c>
      <c r="K49" s="677">
        <v>0</v>
      </c>
      <c r="L49" s="677">
        <v>0</v>
      </c>
      <c r="M49" s="677">
        <v>0</v>
      </c>
      <c r="N49" s="610"/>
      <c r="O49" s="610"/>
      <c r="P49" s="610"/>
      <c r="Q49" s="613">
        <f t="shared" si="11"/>
        <v>0</v>
      </c>
      <c r="R49" s="184"/>
      <c r="S49" s="184"/>
      <c r="T49" s="184"/>
      <c r="U49" s="184"/>
      <c r="V49" s="184"/>
    </row>
    <row r="50" spans="1:22" ht="35.1" customHeight="1" x14ac:dyDescent="0.25">
      <c r="A50" s="307" t="s">
        <v>388</v>
      </c>
      <c r="B50" s="1152" t="s">
        <v>266</v>
      </c>
      <c r="C50" s="1166">
        <v>0</v>
      </c>
      <c r="D50" s="1167">
        <v>0</v>
      </c>
      <c r="E50" s="1167">
        <v>0</v>
      </c>
      <c r="F50" s="1167">
        <v>0</v>
      </c>
      <c r="G50" s="686"/>
      <c r="H50" s="610"/>
      <c r="I50" s="613">
        <f t="shared" si="10"/>
        <v>0</v>
      </c>
      <c r="J50" s="677">
        <v>0</v>
      </c>
      <c r="K50" s="677">
        <v>0</v>
      </c>
      <c r="L50" s="677">
        <v>0</v>
      </c>
      <c r="M50" s="677">
        <v>0</v>
      </c>
      <c r="N50" s="610"/>
      <c r="O50" s="610"/>
      <c r="P50" s="610"/>
      <c r="Q50" s="613">
        <f t="shared" si="11"/>
        <v>0</v>
      </c>
      <c r="R50" s="184"/>
      <c r="S50" s="184"/>
      <c r="T50" s="184"/>
      <c r="U50" s="184"/>
      <c r="V50" s="184"/>
    </row>
    <row r="51" spans="1:22" ht="35.1" customHeight="1" x14ac:dyDescent="0.25">
      <c r="A51" s="307" t="s">
        <v>389</v>
      </c>
      <c r="B51" s="1152" t="s">
        <v>468</v>
      </c>
      <c r="C51" s="609"/>
      <c r="D51" s="610"/>
      <c r="E51" s="610"/>
      <c r="F51" s="610"/>
      <c r="G51" s="610"/>
      <c r="H51" s="610"/>
      <c r="I51" s="613">
        <f t="shared" si="10"/>
        <v>0</v>
      </c>
      <c r="J51" s="677">
        <v>0</v>
      </c>
      <c r="K51" s="677">
        <v>0</v>
      </c>
      <c r="L51" s="677">
        <v>0</v>
      </c>
      <c r="M51" s="677">
        <v>0</v>
      </c>
      <c r="N51" s="610"/>
      <c r="O51" s="610"/>
      <c r="P51" s="610"/>
      <c r="Q51" s="613">
        <f t="shared" si="11"/>
        <v>0</v>
      </c>
      <c r="R51" s="184"/>
      <c r="S51" s="184"/>
      <c r="T51" s="184"/>
      <c r="U51" s="184"/>
      <c r="V51" s="184"/>
    </row>
    <row r="52" spans="1:22" ht="35.1" customHeight="1" x14ac:dyDescent="0.25">
      <c r="A52" s="307" t="s">
        <v>390</v>
      </c>
      <c r="B52" s="1152" t="s">
        <v>847</v>
      </c>
      <c r="C52" s="609"/>
      <c r="D52" s="610"/>
      <c r="E52" s="610"/>
      <c r="F52" s="610"/>
      <c r="G52" s="610"/>
      <c r="H52" s="610"/>
      <c r="I52" s="613">
        <f t="shared" si="10"/>
        <v>0</v>
      </c>
      <c r="J52" s="677">
        <v>0</v>
      </c>
      <c r="K52" s="677">
        <v>0</v>
      </c>
      <c r="L52" s="677">
        <v>0</v>
      </c>
      <c r="M52" s="677">
        <v>0</v>
      </c>
      <c r="N52" s="610"/>
      <c r="O52" s="610"/>
      <c r="P52" s="610"/>
      <c r="Q52" s="613">
        <f t="shared" si="11"/>
        <v>0</v>
      </c>
      <c r="R52" s="184"/>
      <c r="S52" s="184"/>
      <c r="T52" s="184"/>
      <c r="U52" s="184"/>
      <c r="V52" s="184"/>
    </row>
    <row r="53" spans="1:22" ht="35.1" customHeight="1" x14ac:dyDescent="0.25">
      <c r="A53" s="307" t="s">
        <v>391</v>
      </c>
      <c r="B53" s="1152" t="s">
        <v>848</v>
      </c>
      <c r="C53" s="609"/>
      <c r="D53" s="610"/>
      <c r="E53" s="610"/>
      <c r="F53" s="610"/>
      <c r="G53" s="610"/>
      <c r="H53" s="610"/>
      <c r="I53" s="613">
        <f t="shared" si="10"/>
        <v>0</v>
      </c>
      <c r="J53" s="677">
        <v>0</v>
      </c>
      <c r="K53" s="677">
        <v>0</v>
      </c>
      <c r="L53" s="677">
        <v>0</v>
      </c>
      <c r="M53" s="677">
        <v>0</v>
      </c>
      <c r="N53" s="610"/>
      <c r="O53" s="610"/>
      <c r="P53" s="610"/>
      <c r="Q53" s="613">
        <f t="shared" si="11"/>
        <v>0</v>
      </c>
      <c r="R53" s="184"/>
      <c r="S53" s="184"/>
      <c r="T53" s="184"/>
      <c r="U53" s="184"/>
      <c r="V53" s="184"/>
    </row>
    <row r="54" spans="1:22" ht="35.1" customHeight="1" thickBot="1" x14ac:dyDescent="0.3">
      <c r="A54" s="691" t="s">
        <v>392</v>
      </c>
      <c r="B54" s="1165" t="s">
        <v>473</v>
      </c>
      <c r="C54" s="614"/>
      <c r="D54" s="615"/>
      <c r="E54" s="615"/>
      <c r="F54" s="615"/>
      <c r="G54" s="615"/>
      <c r="H54" s="615"/>
      <c r="I54" s="618">
        <f t="shared" si="10"/>
        <v>0</v>
      </c>
      <c r="J54" s="677"/>
      <c r="K54" s="677"/>
      <c r="L54" s="677"/>
      <c r="M54" s="677"/>
      <c r="N54" s="615"/>
      <c r="O54" s="615"/>
      <c r="P54" s="615"/>
      <c r="Q54" s="618">
        <f t="shared" si="11"/>
        <v>0</v>
      </c>
      <c r="R54" s="184"/>
      <c r="S54" s="184"/>
      <c r="T54" s="184"/>
      <c r="U54" s="184"/>
      <c r="V54" s="184"/>
    </row>
    <row r="55" spans="1:22" ht="23.25" customHeight="1" thickBot="1" x14ac:dyDescent="0.3">
      <c r="A55" s="690" t="s">
        <v>393</v>
      </c>
      <c r="B55" s="650" t="s">
        <v>73</v>
      </c>
      <c r="C55" s="619">
        <f>C44+C45+C46+C47+C54</f>
        <v>0</v>
      </c>
      <c r="D55" s="620">
        <f t="shared" ref="D55:Q55" si="12">D44+D45+D46+D47+D54</f>
        <v>0</v>
      </c>
      <c r="E55" s="620">
        <f t="shared" si="12"/>
        <v>0</v>
      </c>
      <c r="F55" s="620">
        <f t="shared" si="12"/>
        <v>0</v>
      </c>
      <c r="G55" s="620">
        <f t="shared" si="12"/>
        <v>0</v>
      </c>
      <c r="H55" s="620">
        <f t="shared" si="12"/>
        <v>0</v>
      </c>
      <c r="I55" s="621">
        <f t="shared" si="12"/>
        <v>0</v>
      </c>
      <c r="J55" s="622">
        <f t="shared" si="12"/>
        <v>0</v>
      </c>
      <c r="K55" s="620">
        <f t="shared" si="12"/>
        <v>0</v>
      </c>
      <c r="L55" s="620">
        <f t="shared" si="12"/>
        <v>0</v>
      </c>
      <c r="M55" s="620">
        <f t="shared" si="12"/>
        <v>0</v>
      </c>
      <c r="N55" s="620">
        <f t="shared" si="12"/>
        <v>0</v>
      </c>
      <c r="O55" s="620">
        <f t="shared" si="12"/>
        <v>0</v>
      </c>
      <c r="P55" s="620">
        <f t="shared" si="12"/>
        <v>0</v>
      </c>
      <c r="Q55" s="621">
        <f t="shared" si="12"/>
        <v>0</v>
      </c>
      <c r="R55" s="79"/>
      <c r="S55" s="79"/>
      <c r="T55" s="79"/>
      <c r="U55" s="79"/>
      <c r="V55" s="79"/>
    </row>
    <row r="56" spans="1:22" ht="15.75" x14ac:dyDescent="0.3">
      <c r="A56" s="184"/>
      <c r="B56" s="1998"/>
      <c r="C56" s="1998"/>
      <c r="D56" s="1998"/>
      <c r="E56" s="1998"/>
      <c r="F56" s="268"/>
      <c r="G56" s="268"/>
      <c r="H56" s="268"/>
      <c r="I56" s="56"/>
      <c r="J56" s="210"/>
      <c r="K56" s="210"/>
      <c r="L56" s="210"/>
      <c r="M56" s="184"/>
      <c r="N56" s="184"/>
      <c r="O56" s="184"/>
      <c r="P56" s="184"/>
      <c r="Q56" s="184"/>
      <c r="R56" s="404"/>
      <c r="S56" s="404"/>
    </row>
    <row r="57" spans="1:22" ht="15.75" x14ac:dyDescent="0.3">
      <c r="A57" s="184"/>
      <c r="B57" s="2005" t="s">
        <v>1019</v>
      </c>
      <c r="C57" s="2005"/>
      <c r="D57" s="2005"/>
      <c r="E57" s="2005"/>
      <c r="F57" s="2005"/>
      <c r="G57" s="2005"/>
      <c r="H57" s="2005"/>
      <c r="I57" s="56"/>
      <c r="J57" s="210"/>
      <c r="K57" s="210"/>
      <c r="L57" s="210"/>
      <c r="M57" s="184"/>
      <c r="N57" s="184"/>
      <c r="O57" s="184"/>
      <c r="P57" s="184"/>
      <c r="Q57" s="184"/>
      <c r="R57" s="404"/>
      <c r="S57" s="404"/>
    </row>
  </sheetData>
  <mergeCells count="25">
    <mergeCell ref="B57:H57"/>
    <mergeCell ref="T23:T24"/>
    <mergeCell ref="B38:C38"/>
    <mergeCell ref="B39:G39"/>
    <mergeCell ref="B40:G40"/>
    <mergeCell ref="C42:I42"/>
    <mergeCell ref="J42:Q42"/>
    <mergeCell ref="C23:C24"/>
    <mergeCell ref="N23:S23"/>
    <mergeCell ref="D23:D24"/>
    <mergeCell ref="E23:M23"/>
    <mergeCell ref="B22:E22"/>
    <mergeCell ref="A23:A24"/>
    <mergeCell ref="B23:B24"/>
    <mergeCell ref="B56:E56"/>
    <mergeCell ref="A42:A43"/>
    <mergeCell ref="B42:B43"/>
    <mergeCell ref="B37:C37"/>
    <mergeCell ref="B7:B8"/>
    <mergeCell ref="A7:A8"/>
    <mergeCell ref="B1:C1"/>
    <mergeCell ref="C7:F7"/>
    <mergeCell ref="B4:C4"/>
    <mergeCell ref="B5:I5"/>
    <mergeCell ref="G7:J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1"/>
  <sheetViews>
    <sheetView topLeftCell="A4" zoomScaleNormal="100" workbookViewId="0"/>
  </sheetViews>
  <sheetFormatPr defaultColWidth="9.140625" defaultRowHeight="19.5" customHeight="1" x14ac:dyDescent="0.3"/>
  <cols>
    <col min="1" max="1" width="9.140625" style="56"/>
    <col min="2" max="2" width="93.140625" style="56" customWidth="1"/>
    <col min="3" max="3" width="22.7109375" style="56" customWidth="1"/>
    <col min="4" max="4" width="15.85546875" style="56" customWidth="1"/>
    <col min="5" max="5" width="16.140625" style="56" customWidth="1"/>
    <col min="6" max="6" width="16.85546875" style="56" customWidth="1"/>
    <col min="7" max="7" width="17.85546875" style="56" customWidth="1"/>
    <col min="8" max="8" width="24.28515625" style="56" customWidth="1"/>
    <col min="9" max="9" width="15.5703125" style="56" customWidth="1"/>
    <col min="10" max="16384" width="9.140625" style="56"/>
  </cols>
  <sheetData>
    <row r="1" spans="1:12" ht="19.5" customHeight="1" x14ac:dyDescent="0.3">
      <c r="B1" s="2014" t="s">
        <v>521</v>
      </c>
      <c r="C1" s="2014"/>
      <c r="D1" s="203"/>
      <c r="J1" s="79"/>
      <c r="K1" s="79"/>
      <c r="L1" s="79"/>
    </row>
    <row r="2" spans="1:12" ht="9" customHeight="1" x14ac:dyDescent="0.3">
      <c r="J2" s="79"/>
      <c r="K2" s="79"/>
      <c r="L2" s="79"/>
    </row>
    <row r="3" spans="1:12" ht="19.5" customHeight="1" x14ac:dyDescent="0.3">
      <c r="B3" s="432" t="s">
        <v>717</v>
      </c>
      <c r="C3" s="433"/>
      <c r="J3" s="79"/>
      <c r="K3" s="79"/>
      <c r="L3" s="79"/>
    </row>
    <row r="4" spans="1:12" ht="13.5" customHeight="1" x14ac:dyDescent="0.3">
      <c r="B4" s="1997" t="s">
        <v>849</v>
      </c>
      <c r="C4" s="1997"/>
      <c r="D4" s="268"/>
      <c r="E4" s="268"/>
      <c r="F4" s="268"/>
      <c r="G4" s="268"/>
      <c r="H4" s="268"/>
      <c r="J4" s="79"/>
      <c r="K4" s="79"/>
      <c r="L4" s="79"/>
    </row>
    <row r="5" spans="1:12" ht="22.5" customHeight="1" x14ac:dyDescent="0.3">
      <c r="J5" s="79"/>
      <c r="K5" s="79"/>
      <c r="L5" s="79"/>
    </row>
    <row r="6" spans="1:12" ht="19.5" customHeight="1" thickBot="1" x14ac:dyDescent="0.35">
      <c r="B6" s="269"/>
      <c r="J6" s="79"/>
      <c r="K6" s="79"/>
      <c r="L6" s="79"/>
    </row>
    <row r="7" spans="1:12" ht="19.5" customHeight="1" thickBot="1" x14ac:dyDescent="0.35">
      <c r="A7" s="2015" t="s">
        <v>396</v>
      </c>
      <c r="B7" s="1790" t="s">
        <v>407</v>
      </c>
      <c r="C7" s="2023" t="s">
        <v>850</v>
      </c>
      <c r="D7" s="2023" t="s">
        <v>709</v>
      </c>
      <c r="E7" s="2018" t="s">
        <v>190</v>
      </c>
      <c r="F7" s="2018"/>
      <c r="G7" s="2018" t="s">
        <v>299</v>
      </c>
      <c r="H7" s="2018"/>
      <c r="I7" s="2023" t="s">
        <v>454</v>
      </c>
      <c r="J7" s="79"/>
      <c r="K7" s="79"/>
      <c r="L7" s="79"/>
    </row>
    <row r="8" spans="1:12" ht="81.75" customHeight="1" thickBot="1" x14ac:dyDescent="0.35">
      <c r="A8" s="2016"/>
      <c r="B8" s="1791"/>
      <c r="C8" s="2030"/>
      <c r="D8" s="2031"/>
      <c r="E8" s="270" t="s">
        <v>305</v>
      </c>
      <c r="F8" s="270" t="s">
        <v>810</v>
      </c>
      <c r="G8" s="270" t="s">
        <v>305</v>
      </c>
      <c r="H8" s="270" t="s">
        <v>810</v>
      </c>
      <c r="I8" s="2024"/>
      <c r="J8" s="79"/>
      <c r="K8" s="79"/>
      <c r="L8" s="79"/>
    </row>
    <row r="9" spans="1:12" ht="19.5" customHeight="1" thickBot="1" x14ac:dyDescent="0.35">
      <c r="A9" s="2025" t="s">
        <v>522</v>
      </c>
      <c r="B9" s="2026"/>
      <c r="C9" s="2026"/>
      <c r="D9" s="2026"/>
      <c r="E9" s="2026"/>
      <c r="F9" s="2026"/>
      <c r="G9" s="2026"/>
      <c r="H9" s="2026"/>
      <c r="I9" s="2027"/>
      <c r="J9" s="79"/>
      <c r="K9" s="79"/>
      <c r="L9" s="79"/>
    </row>
    <row r="10" spans="1:12" ht="20.100000000000001" customHeight="1" thickBot="1" x14ac:dyDescent="0.35">
      <c r="A10" s="1169" t="s">
        <v>371</v>
      </c>
      <c r="B10" s="700" t="s">
        <v>523</v>
      </c>
      <c r="C10" s="622">
        <f t="shared" ref="C10:H10" si="0">C11+C12</f>
        <v>52000</v>
      </c>
      <c r="D10" s="620">
        <f t="shared" si="0"/>
        <v>51342</v>
      </c>
      <c r="E10" s="620">
        <f t="shared" si="0"/>
        <v>0</v>
      </c>
      <c r="F10" s="620">
        <f t="shared" si="0"/>
        <v>51342</v>
      </c>
      <c r="G10" s="620">
        <f t="shared" si="0"/>
        <v>51342</v>
      </c>
      <c r="H10" s="620">
        <f t="shared" si="0"/>
        <v>0</v>
      </c>
      <c r="I10" s="621">
        <f>D10+E10+F10-G10-H10</f>
        <v>51342</v>
      </c>
      <c r="J10" s="79"/>
      <c r="K10" s="79"/>
      <c r="L10" s="79"/>
    </row>
    <row r="11" spans="1:12" ht="20.100000000000001" customHeight="1" x14ac:dyDescent="0.3">
      <c r="A11" s="312" t="s">
        <v>380</v>
      </c>
      <c r="B11" s="1014" t="s">
        <v>524</v>
      </c>
      <c r="C11" s="1178">
        <v>52000</v>
      </c>
      <c r="D11" s="1179">
        <v>51342</v>
      </c>
      <c r="E11" s="1179">
        <v>0</v>
      </c>
      <c r="F11" s="1179">
        <v>51342</v>
      </c>
      <c r="G11" s="1179">
        <v>51342</v>
      </c>
      <c r="H11" s="1179">
        <v>0</v>
      </c>
      <c r="I11" s="627">
        <f t="shared" ref="I11:I33" si="1">D11+E11+F11-G11-H11</f>
        <v>51342</v>
      </c>
      <c r="J11" s="79"/>
      <c r="K11" s="79"/>
      <c r="L11" s="79"/>
    </row>
    <row r="12" spans="1:12" ht="20.100000000000001" customHeight="1" thickBot="1" x14ac:dyDescent="0.35">
      <c r="A12" s="691" t="s">
        <v>384</v>
      </c>
      <c r="B12" s="649" t="s">
        <v>525</v>
      </c>
      <c r="C12" s="702"/>
      <c r="D12" s="687"/>
      <c r="E12" s="615"/>
      <c r="F12" s="615"/>
      <c r="G12" s="615"/>
      <c r="H12" s="615"/>
      <c r="I12" s="618">
        <f t="shared" si="1"/>
        <v>0</v>
      </c>
      <c r="J12" s="79"/>
      <c r="K12" s="79"/>
      <c r="L12" s="79"/>
    </row>
    <row r="13" spans="1:12" ht="20.100000000000001" customHeight="1" thickBot="1" x14ac:dyDescent="0.35">
      <c r="A13" s="1169" t="s">
        <v>385</v>
      </c>
      <c r="B13" s="700" t="s">
        <v>526</v>
      </c>
      <c r="C13" s="622">
        <f t="shared" ref="C13:H13" si="2">C14+C15</f>
        <v>0</v>
      </c>
      <c r="D13" s="620">
        <f t="shared" si="2"/>
        <v>0</v>
      </c>
      <c r="E13" s="620">
        <f t="shared" si="2"/>
        <v>0</v>
      </c>
      <c r="F13" s="620">
        <f t="shared" si="2"/>
        <v>0</v>
      </c>
      <c r="G13" s="620">
        <f t="shared" si="2"/>
        <v>0</v>
      </c>
      <c r="H13" s="620">
        <f t="shared" si="2"/>
        <v>0</v>
      </c>
      <c r="I13" s="621">
        <f t="shared" si="1"/>
        <v>0</v>
      </c>
      <c r="J13" s="79"/>
      <c r="K13" s="79"/>
      <c r="L13" s="79"/>
    </row>
    <row r="14" spans="1:12" ht="20.100000000000001" customHeight="1" x14ac:dyDescent="0.3">
      <c r="A14" s="312" t="s">
        <v>386</v>
      </c>
      <c r="B14" s="1014" t="s">
        <v>527</v>
      </c>
      <c r="C14" s="692"/>
      <c r="D14" s="626"/>
      <c r="E14" s="634"/>
      <c r="F14" s="634"/>
      <c r="G14" s="634"/>
      <c r="H14" s="634"/>
      <c r="I14" s="627">
        <f t="shared" si="1"/>
        <v>0</v>
      </c>
      <c r="J14" s="57"/>
      <c r="K14" s="79"/>
      <c r="L14" s="79"/>
    </row>
    <row r="15" spans="1:12" ht="20.100000000000001" customHeight="1" x14ac:dyDescent="0.3">
      <c r="A15" s="307" t="s">
        <v>387</v>
      </c>
      <c r="B15" s="648" t="s">
        <v>528</v>
      </c>
      <c r="C15" s="701"/>
      <c r="D15" s="610"/>
      <c r="E15" s="610"/>
      <c r="F15" s="610"/>
      <c r="G15" s="610"/>
      <c r="H15" s="610"/>
      <c r="I15" s="613">
        <f t="shared" si="1"/>
        <v>0</v>
      </c>
      <c r="J15" s="79"/>
      <c r="K15" s="79"/>
      <c r="L15" s="79"/>
    </row>
    <row r="16" spans="1:12" ht="20.100000000000001" customHeight="1" x14ac:dyDescent="0.3">
      <c r="A16" s="307" t="s">
        <v>388</v>
      </c>
      <c r="B16" s="651" t="s">
        <v>529</v>
      </c>
      <c r="C16" s="612"/>
      <c r="D16" s="610"/>
      <c r="E16" s="610"/>
      <c r="F16" s="610"/>
      <c r="G16" s="610"/>
      <c r="H16" s="610"/>
      <c r="I16" s="613">
        <f t="shared" si="1"/>
        <v>0</v>
      </c>
      <c r="J16" s="79"/>
      <c r="K16" s="79"/>
      <c r="L16" s="79"/>
    </row>
    <row r="17" spans="1:12" ht="20.100000000000001" customHeight="1" thickBot="1" x14ac:dyDescent="0.35">
      <c r="A17" s="691" t="s">
        <v>389</v>
      </c>
      <c r="B17" s="652" t="s">
        <v>530</v>
      </c>
      <c r="C17" s="617"/>
      <c r="D17" s="615"/>
      <c r="E17" s="615"/>
      <c r="F17" s="615"/>
      <c r="G17" s="615"/>
      <c r="H17" s="615"/>
      <c r="I17" s="618">
        <f t="shared" si="1"/>
        <v>0</v>
      </c>
      <c r="J17" s="79"/>
      <c r="K17" s="79"/>
      <c r="L17" s="79"/>
    </row>
    <row r="18" spans="1:12" ht="20.100000000000001" customHeight="1" thickBot="1" x14ac:dyDescent="0.35">
      <c r="A18" s="1169" t="s">
        <v>390</v>
      </c>
      <c r="B18" s="700" t="s">
        <v>531</v>
      </c>
      <c r="C18" s="622">
        <f t="shared" ref="C18:H18" si="3">C19+C20</f>
        <v>0</v>
      </c>
      <c r="D18" s="620">
        <f t="shared" si="3"/>
        <v>0</v>
      </c>
      <c r="E18" s="620">
        <f t="shared" si="3"/>
        <v>0</v>
      </c>
      <c r="F18" s="620">
        <f t="shared" si="3"/>
        <v>0</v>
      </c>
      <c r="G18" s="620">
        <f t="shared" si="3"/>
        <v>0</v>
      </c>
      <c r="H18" s="620">
        <f t="shared" si="3"/>
        <v>0</v>
      </c>
      <c r="I18" s="621">
        <f t="shared" si="1"/>
        <v>0</v>
      </c>
      <c r="J18" s="79"/>
      <c r="K18" s="79"/>
      <c r="L18" s="79"/>
    </row>
    <row r="19" spans="1:12" ht="20.100000000000001" customHeight="1" x14ac:dyDescent="0.3">
      <c r="A19" s="312" t="s">
        <v>391</v>
      </c>
      <c r="B19" s="1014" t="s">
        <v>532</v>
      </c>
      <c r="C19" s="1178">
        <v>0</v>
      </c>
      <c r="D19" s="1179">
        <v>0</v>
      </c>
      <c r="E19" s="1179"/>
      <c r="F19" s="1179">
        <v>0</v>
      </c>
      <c r="G19" s="1179">
        <v>0</v>
      </c>
      <c r="H19" s="1179">
        <v>0</v>
      </c>
      <c r="I19" s="627">
        <f t="shared" si="1"/>
        <v>0</v>
      </c>
      <c r="J19" s="79"/>
      <c r="K19" s="79"/>
      <c r="L19" s="79"/>
    </row>
    <row r="20" spans="1:12" ht="20.100000000000001" customHeight="1" thickBot="1" x14ac:dyDescent="0.35">
      <c r="A20" s="691" t="s">
        <v>392</v>
      </c>
      <c r="B20" s="649" t="s">
        <v>533</v>
      </c>
      <c r="C20" s="617"/>
      <c r="D20" s="687"/>
      <c r="E20" s="615"/>
      <c r="F20" s="615"/>
      <c r="G20" s="615"/>
      <c r="H20" s="615"/>
      <c r="I20" s="618">
        <f t="shared" si="1"/>
        <v>0</v>
      </c>
      <c r="J20" s="79"/>
      <c r="K20" s="79"/>
      <c r="L20" s="79"/>
    </row>
    <row r="21" spans="1:12" ht="20.100000000000001" customHeight="1" thickBot="1" x14ac:dyDescent="0.35">
      <c r="A21" s="1169" t="s">
        <v>393</v>
      </c>
      <c r="B21" s="1017" t="s">
        <v>534</v>
      </c>
      <c r="C21" s="622">
        <f t="shared" ref="C21:H21" si="4">C22+C23</f>
        <v>0</v>
      </c>
      <c r="D21" s="620">
        <f t="shared" si="4"/>
        <v>0</v>
      </c>
      <c r="E21" s="620">
        <f t="shared" si="4"/>
        <v>0</v>
      </c>
      <c r="F21" s="620">
        <f t="shared" si="4"/>
        <v>0</v>
      </c>
      <c r="G21" s="620">
        <f t="shared" si="4"/>
        <v>0</v>
      </c>
      <c r="H21" s="620">
        <f t="shared" si="4"/>
        <v>0</v>
      </c>
      <c r="I21" s="621">
        <f t="shared" si="1"/>
        <v>0</v>
      </c>
      <c r="J21" s="79"/>
      <c r="K21" s="79"/>
      <c r="L21" s="79"/>
    </row>
    <row r="22" spans="1:12" ht="20.100000000000001" customHeight="1" x14ac:dyDescent="0.3">
      <c r="A22" s="312" t="s">
        <v>394</v>
      </c>
      <c r="B22" s="1171" t="s">
        <v>535</v>
      </c>
      <c r="C22" s="628"/>
      <c r="D22" s="626"/>
      <c r="E22" s="626"/>
      <c r="F22" s="626"/>
      <c r="G22" s="626"/>
      <c r="H22" s="626"/>
      <c r="I22" s="627">
        <f t="shared" si="1"/>
        <v>0</v>
      </c>
      <c r="J22" s="79"/>
      <c r="K22" s="79"/>
      <c r="L22" s="79"/>
    </row>
    <row r="23" spans="1:12" ht="20.100000000000001" customHeight="1" x14ac:dyDescent="0.3">
      <c r="A23" s="307" t="s">
        <v>395</v>
      </c>
      <c r="B23" s="651" t="s">
        <v>536</v>
      </c>
      <c r="C23" s="612"/>
      <c r="D23" s="610"/>
      <c r="E23" s="610"/>
      <c r="F23" s="610"/>
      <c r="G23" s="610"/>
      <c r="H23" s="610"/>
      <c r="I23" s="613">
        <f t="shared" si="1"/>
        <v>0</v>
      </c>
      <c r="J23" s="79"/>
      <c r="K23" s="79"/>
      <c r="L23" s="79"/>
    </row>
    <row r="24" spans="1:12" ht="19.5" customHeight="1" thickBot="1" x14ac:dyDescent="0.35">
      <c r="A24" s="1170" t="s">
        <v>537</v>
      </c>
      <c r="B24" s="1172"/>
      <c r="C24" s="702"/>
      <c r="D24" s="687"/>
      <c r="E24" s="687"/>
      <c r="F24" s="687"/>
      <c r="G24" s="687"/>
      <c r="H24" s="687"/>
      <c r="I24" s="618"/>
      <c r="J24" s="79"/>
      <c r="K24" s="79"/>
      <c r="L24" s="79"/>
    </row>
    <row r="25" spans="1:12" ht="19.5" customHeight="1" thickBot="1" x14ac:dyDescent="0.35">
      <c r="A25" s="1169">
        <v>150</v>
      </c>
      <c r="B25" s="700" t="s">
        <v>538</v>
      </c>
      <c r="C25" s="622">
        <f t="shared" ref="C25:I25" si="5">C26+C27</f>
        <v>287433.84999999998</v>
      </c>
      <c r="D25" s="620">
        <f t="shared" si="5"/>
        <v>287433.84999999998</v>
      </c>
      <c r="E25" s="620">
        <f t="shared" si="5"/>
        <v>0</v>
      </c>
      <c r="F25" s="620">
        <f t="shared" si="5"/>
        <v>0</v>
      </c>
      <c r="G25" s="620">
        <f t="shared" si="5"/>
        <v>0</v>
      </c>
      <c r="H25" s="620">
        <f t="shared" si="5"/>
        <v>51342</v>
      </c>
      <c r="I25" s="621">
        <f t="shared" si="5"/>
        <v>236091.84999999998</v>
      </c>
      <c r="J25" s="79"/>
      <c r="K25" s="79"/>
      <c r="L25" s="79"/>
    </row>
    <row r="26" spans="1:12" ht="20.100000000000001" customHeight="1" x14ac:dyDescent="0.3">
      <c r="A26" s="312">
        <v>160</v>
      </c>
      <c r="B26" s="1014" t="s">
        <v>539</v>
      </c>
      <c r="C26" s="1178">
        <v>287433.84999999998</v>
      </c>
      <c r="D26" s="1179">
        <v>287433.84999999998</v>
      </c>
      <c r="E26" s="1179">
        <v>0</v>
      </c>
      <c r="F26" s="1179">
        <v>0</v>
      </c>
      <c r="G26" s="1179">
        <v>0</v>
      </c>
      <c r="H26" s="1179">
        <v>51342</v>
      </c>
      <c r="I26" s="627">
        <f t="shared" si="1"/>
        <v>236091.84999999998</v>
      </c>
      <c r="J26" s="79"/>
      <c r="K26" s="79"/>
      <c r="L26" s="79"/>
    </row>
    <row r="27" spans="1:12" ht="20.100000000000001" customHeight="1" x14ac:dyDescent="0.3">
      <c r="A27" s="307" t="s">
        <v>399</v>
      </c>
      <c r="B27" s="648" t="s">
        <v>540</v>
      </c>
      <c r="C27" s="701"/>
      <c r="D27" s="686"/>
      <c r="E27" s="686"/>
      <c r="F27" s="686"/>
      <c r="G27" s="686"/>
      <c r="H27" s="686"/>
      <c r="I27" s="613">
        <f t="shared" si="1"/>
        <v>0</v>
      </c>
      <c r="J27" s="79"/>
      <c r="K27" s="79"/>
      <c r="L27" s="79"/>
    </row>
    <row r="28" spans="1:12" ht="20.100000000000001" customHeight="1" x14ac:dyDescent="0.3">
      <c r="A28" s="307" t="s">
        <v>400</v>
      </c>
      <c r="B28" s="648" t="s">
        <v>541</v>
      </c>
      <c r="C28" s="701">
        <f>C29+C30</f>
        <v>0</v>
      </c>
      <c r="D28" s="686">
        <f t="shared" ref="D28:I28" si="6">D29+D30</f>
        <v>0</v>
      </c>
      <c r="E28" s="686">
        <f t="shared" si="6"/>
        <v>0</v>
      </c>
      <c r="F28" s="686">
        <f t="shared" si="6"/>
        <v>0</v>
      </c>
      <c r="G28" s="686">
        <f t="shared" si="6"/>
        <v>0</v>
      </c>
      <c r="H28" s="686">
        <f t="shared" si="6"/>
        <v>0</v>
      </c>
      <c r="I28" s="613">
        <f t="shared" si="6"/>
        <v>0</v>
      </c>
      <c r="J28" s="79"/>
      <c r="K28" s="79"/>
      <c r="L28" s="79"/>
    </row>
    <row r="29" spans="1:12" ht="20.100000000000001" customHeight="1" x14ac:dyDescent="0.3">
      <c r="A29" s="307" t="s">
        <v>401</v>
      </c>
      <c r="B29" s="648" t="s">
        <v>542</v>
      </c>
      <c r="C29" s="701"/>
      <c r="D29" s="686"/>
      <c r="E29" s="686"/>
      <c r="F29" s="686"/>
      <c r="G29" s="686"/>
      <c r="H29" s="686"/>
      <c r="I29" s="613">
        <f t="shared" si="1"/>
        <v>0</v>
      </c>
      <c r="J29" s="79"/>
      <c r="K29" s="79"/>
      <c r="L29" s="79"/>
    </row>
    <row r="30" spans="1:12" ht="20.100000000000001" customHeight="1" thickBot="1" x14ac:dyDescent="0.35">
      <c r="A30" s="691" t="s">
        <v>402</v>
      </c>
      <c r="B30" s="649" t="s">
        <v>543</v>
      </c>
      <c r="C30" s="702"/>
      <c r="D30" s="687"/>
      <c r="E30" s="687"/>
      <c r="F30" s="687"/>
      <c r="G30" s="687"/>
      <c r="H30" s="687"/>
      <c r="I30" s="618">
        <f t="shared" si="1"/>
        <v>0</v>
      </c>
      <c r="J30" s="79"/>
      <c r="K30" s="79"/>
      <c r="L30" s="79"/>
    </row>
    <row r="31" spans="1:12" ht="20.100000000000001" customHeight="1" thickBot="1" x14ac:dyDescent="0.35">
      <c r="A31" s="1169" t="s">
        <v>403</v>
      </c>
      <c r="B31" s="700" t="s">
        <v>544</v>
      </c>
      <c r="C31" s="622">
        <f t="shared" ref="C31:I31" si="7">C33+C32</f>
        <v>0</v>
      </c>
      <c r="D31" s="620">
        <f t="shared" si="7"/>
        <v>0</v>
      </c>
      <c r="E31" s="620">
        <f t="shared" si="7"/>
        <v>0</v>
      </c>
      <c r="F31" s="620">
        <f t="shared" si="7"/>
        <v>0</v>
      </c>
      <c r="G31" s="620">
        <f t="shared" si="7"/>
        <v>0</v>
      </c>
      <c r="H31" s="620">
        <f t="shared" si="7"/>
        <v>0</v>
      </c>
      <c r="I31" s="621">
        <f t="shared" si="7"/>
        <v>0</v>
      </c>
      <c r="J31" s="79"/>
      <c r="K31" s="79"/>
      <c r="L31" s="79"/>
    </row>
    <row r="32" spans="1:12" ht="20.100000000000001" customHeight="1" x14ac:dyDescent="0.3">
      <c r="A32" s="312" t="s">
        <v>404</v>
      </c>
      <c r="B32" s="1171" t="s">
        <v>545</v>
      </c>
      <c r="C32" s="628"/>
      <c r="D32" s="626"/>
      <c r="E32" s="626"/>
      <c r="F32" s="626"/>
      <c r="G32" s="626"/>
      <c r="H32" s="626"/>
      <c r="I32" s="627">
        <f t="shared" si="1"/>
        <v>0</v>
      </c>
      <c r="J32" s="79"/>
      <c r="K32" s="79"/>
      <c r="L32" s="79"/>
    </row>
    <row r="33" spans="1:12" ht="20.100000000000001" customHeight="1" thickBot="1" x14ac:dyDescent="0.35">
      <c r="A33" s="1153" t="s">
        <v>408</v>
      </c>
      <c r="B33" s="1173" t="s">
        <v>546</v>
      </c>
      <c r="C33" s="632"/>
      <c r="D33" s="630"/>
      <c r="E33" s="630"/>
      <c r="F33" s="630"/>
      <c r="G33" s="630"/>
      <c r="H33" s="630"/>
      <c r="I33" s="631">
        <f t="shared" si="1"/>
        <v>0</v>
      </c>
      <c r="J33" s="79"/>
      <c r="K33" s="79"/>
      <c r="L33" s="79"/>
    </row>
    <row r="34" spans="1:12" ht="19.5" customHeight="1" x14ac:dyDescent="0.3">
      <c r="J34" s="79"/>
      <c r="K34" s="79"/>
      <c r="L34" s="79"/>
    </row>
    <row r="35" spans="1:12" ht="19.5" customHeight="1" x14ac:dyDescent="0.3">
      <c r="B35" s="2017" t="s">
        <v>957</v>
      </c>
      <c r="C35" s="2017"/>
      <c r="D35" s="271"/>
      <c r="J35" s="79"/>
      <c r="K35" s="79"/>
      <c r="L35" s="79"/>
    </row>
    <row r="36" spans="1:12" ht="19.5" customHeight="1" thickBot="1" x14ac:dyDescent="0.35">
      <c r="J36" s="79"/>
      <c r="K36" s="79"/>
      <c r="L36" s="79"/>
    </row>
    <row r="37" spans="1:12" s="78" customFormat="1" ht="47.25" customHeight="1" x14ac:dyDescent="0.3">
      <c r="A37" s="925" t="s">
        <v>396</v>
      </c>
      <c r="B37" s="176" t="s">
        <v>547</v>
      </c>
      <c r="C37" s="266" t="s">
        <v>300</v>
      </c>
      <c r="D37" s="267" t="s">
        <v>205</v>
      </c>
      <c r="E37" s="2028" t="s">
        <v>548</v>
      </c>
      <c r="F37" s="2028"/>
      <c r="G37" s="2028"/>
      <c r="H37" s="2028"/>
      <c r="I37" s="2029"/>
      <c r="J37" s="84"/>
      <c r="K37" s="84"/>
      <c r="L37" s="84"/>
    </row>
    <row r="38" spans="1:12" ht="19.5" customHeight="1" x14ac:dyDescent="0.3">
      <c r="A38" s="1174" t="s">
        <v>371</v>
      </c>
      <c r="B38" s="651"/>
      <c r="C38" s="1176"/>
      <c r="D38" s="142"/>
      <c r="E38" s="2019"/>
      <c r="F38" s="2019"/>
      <c r="G38" s="2019"/>
      <c r="H38" s="2019"/>
      <c r="I38" s="2020"/>
      <c r="J38" s="79"/>
      <c r="K38" s="79"/>
      <c r="L38" s="79"/>
    </row>
    <row r="39" spans="1:12" ht="19.5" customHeight="1" x14ac:dyDescent="0.3">
      <c r="A39" s="1174" t="s">
        <v>380</v>
      </c>
      <c r="B39" s="651"/>
      <c r="C39" s="1176"/>
      <c r="D39" s="142"/>
      <c r="E39" s="2019"/>
      <c r="F39" s="2019"/>
      <c r="G39" s="2019"/>
      <c r="H39" s="2019"/>
      <c r="I39" s="2020"/>
      <c r="J39" s="79"/>
      <c r="K39" s="79"/>
      <c r="L39" s="79"/>
    </row>
    <row r="40" spans="1:12" ht="19.5" customHeight="1" x14ac:dyDescent="0.3">
      <c r="A40" s="1174" t="s">
        <v>384</v>
      </c>
      <c r="B40" s="651"/>
      <c r="C40" s="1176"/>
      <c r="D40" s="142"/>
      <c r="E40" s="2019"/>
      <c r="F40" s="2019"/>
      <c r="G40" s="2019"/>
      <c r="H40" s="2019"/>
      <c r="I40" s="2020"/>
      <c r="J40" s="79"/>
      <c r="K40" s="79"/>
      <c r="L40" s="79"/>
    </row>
    <row r="41" spans="1:12" ht="19.5" customHeight="1" thickBot="1" x14ac:dyDescent="0.35">
      <c r="A41" s="1175" t="s">
        <v>385</v>
      </c>
      <c r="B41" s="1173"/>
      <c r="C41" s="1177"/>
      <c r="D41" s="272"/>
      <c r="E41" s="2021"/>
      <c r="F41" s="2021"/>
      <c r="G41" s="2021"/>
      <c r="H41" s="2021"/>
      <c r="I41" s="2022"/>
      <c r="J41" s="79"/>
      <c r="K41" s="79"/>
      <c r="L41" s="79"/>
    </row>
  </sheetData>
  <mergeCells count="16">
    <mergeCell ref="E40:I40"/>
    <mergeCell ref="E41:I41"/>
    <mergeCell ref="I7:I8"/>
    <mergeCell ref="A9:I9"/>
    <mergeCell ref="E37:I37"/>
    <mergeCell ref="E38:I38"/>
    <mergeCell ref="E39:I39"/>
    <mergeCell ref="B7:B8"/>
    <mergeCell ref="C7:C8"/>
    <mergeCell ref="D7:D8"/>
    <mergeCell ref="G7:H7"/>
    <mergeCell ref="B1:C1"/>
    <mergeCell ref="B4:C4"/>
    <mergeCell ref="A7:A8"/>
    <mergeCell ref="B35:C35"/>
    <mergeCell ref="E7:F7"/>
  </mergeCell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71"/>
  <sheetViews>
    <sheetView topLeftCell="A13" zoomScaleNormal="100" workbookViewId="0">
      <selection activeCell="D13" sqref="D13"/>
    </sheetView>
  </sheetViews>
  <sheetFormatPr defaultColWidth="9.140625" defaultRowHeight="18.75" customHeight="1" x14ac:dyDescent="0.25"/>
  <cols>
    <col min="1" max="1" width="9.140625" style="46"/>
    <col min="2" max="2" width="71.85546875" style="19" customWidth="1"/>
    <col min="3" max="4" width="22" style="113" customWidth="1"/>
    <col min="5" max="5" width="14.140625" style="19" customWidth="1"/>
    <col min="6" max="6" width="16" style="19" customWidth="1"/>
    <col min="7" max="8" width="16.5703125" style="19" customWidth="1"/>
    <col min="9" max="9" width="20.5703125" style="19" customWidth="1"/>
    <col min="10" max="16384" width="9.140625" style="19"/>
  </cols>
  <sheetData>
    <row r="1" spans="1:14" ht="18.75" customHeight="1" x14ac:dyDescent="0.3">
      <c r="A1" s="1836" t="s">
        <v>695</v>
      </c>
      <c r="B1" s="1836"/>
      <c r="C1" s="1836"/>
      <c r="D1" s="1836"/>
      <c r="E1" s="341"/>
      <c r="F1" s="341"/>
      <c r="G1" s="341"/>
      <c r="H1" s="341"/>
      <c r="I1" s="341"/>
      <c r="N1" s="124"/>
    </row>
    <row r="2" spans="1:14" ht="18.75" customHeight="1" x14ac:dyDescent="0.3">
      <c r="A2" s="188"/>
      <c r="B2" s="341"/>
      <c r="C2" s="1616"/>
      <c r="D2" s="189"/>
      <c r="E2" s="341"/>
      <c r="F2" s="341"/>
      <c r="G2" s="341"/>
      <c r="H2" s="341"/>
      <c r="I2" s="341"/>
    </row>
    <row r="3" spans="1:14" ht="18.75" customHeight="1" x14ac:dyDescent="0.3">
      <c r="A3" s="188"/>
      <c r="B3" s="434" t="s">
        <v>717</v>
      </c>
      <c r="C3" s="420"/>
      <c r="D3" s="189"/>
      <c r="E3" s="341"/>
      <c r="F3" s="341"/>
      <c r="G3" s="341"/>
      <c r="H3" s="1616"/>
      <c r="I3" s="341"/>
    </row>
    <row r="4" spans="1:14" ht="16.5" customHeight="1" x14ac:dyDescent="0.3">
      <c r="A4" s="188"/>
      <c r="B4" s="2034" t="s">
        <v>809</v>
      </c>
      <c r="C4" s="2034"/>
      <c r="D4" s="189"/>
      <c r="E4" s="341"/>
      <c r="F4" s="341"/>
      <c r="G4" s="341"/>
      <c r="H4" s="341"/>
      <c r="I4" s="341"/>
    </row>
    <row r="5" spans="1:14" ht="17.25" customHeight="1" thickBot="1" x14ac:dyDescent="0.35">
      <c r="A5" s="188"/>
      <c r="B5" s="190" t="s">
        <v>244</v>
      </c>
      <c r="C5" s="190"/>
      <c r="D5" s="189"/>
      <c r="E5" s="341"/>
      <c r="F5" s="341"/>
      <c r="G5" s="341"/>
      <c r="H5" s="341"/>
      <c r="I5" s="341"/>
    </row>
    <row r="6" spans="1:14" ht="40.5" customHeight="1" thickBot="1" x14ac:dyDescent="0.3">
      <c r="A6" s="2015" t="s">
        <v>396</v>
      </c>
      <c r="B6" s="2029" t="s">
        <v>268</v>
      </c>
      <c r="C6" s="2036" t="s">
        <v>453</v>
      </c>
      <c r="D6" s="2023" t="s">
        <v>709</v>
      </c>
      <c r="E6" s="1855" t="s">
        <v>190</v>
      </c>
      <c r="F6" s="1857"/>
      <c r="G6" s="1855" t="s">
        <v>299</v>
      </c>
      <c r="H6" s="1857"/>
      <c r="I6" s="2023" t="s">
        <v>454</v>
      </c>
    </row>
    <row r="7" spans="1:14" ht="46.5" customHeight="1" thickBot="1" x14ac:dyDescent="0.3">
      <c r="A7" s="2016"/>
      <c r="B7" s="2035"/>
      <c r="C7" s="2024"/>
      <c r="D7" s="2030"/>
      <c r="E7" s="270" t="s">
        <v>305</v>
      </c>
      <c r="F7" s="270" t="s">
        <v>810</v>
      </c>
      <c r="G7" s="270" t="s">
        <v>305</v>
      </c>
      <c r="H7" s="270" t="s">
        <v>810</v>
      </c>
      <c r="I7" s="2030"/>
    </row>
    <row r="8" spans="1:14" ht="20.25" customHeight="1" thickBot="1" x14ac:dyDescent="0.3">
      <c r="A8" s="683" t="s">
        <v>371</v>
      </c>
      <c r="B8" s="940" t="s">
        <v>477</v>
      </c>
      <c r="C8" s="622">
        <f t="shared" ref="C8:H8" si="0">C9+C10+C11+C13+C14+C15+C16</f>
        <v>2642.04</v>
      </c>
      <c r="D8" s="620">
        <f t="shared" si="0"/>
        <v>61386.06</v>
      </c>
      <c r="E8" s="620">
        <f t="shared" si="0"/>
        <v>16505782.41</v>
      </c>
      <c r="F8" s="620">
        <f t="shared" si="0"/>
        <v>638.79999999999995</v>
      </c>
      <c r="G8" s="620">
        <f t="shared" si="0"/>
        <v>16562877.800000001</v>
      </c>
      <c r="H8" s="620">
        <f t="shared" si="0"/>
        <v>300</v>
      </c>
      <c r="I8" s="621">
        <f>D8+E8+F8-G8-H8</f>
        <v>4629.4700000006706</v>
      </c>
    </row>
    <row r="9" spans="1:14" ht="20.25" customHeight="1" x14ac:dyDescent="0.25">
      <c r="A9" s="682" t="s">
        <v>380</v>
      </c>
      <c r="B9" s="1184" t="s">
        <v>478</v>
      </c>
      <c r="C9" s="1178"/>
      <c r="D9" s="1179"/>
      <c r="E9" s="1179"/>
      <c r="F9" s="1179"/>
      <c r="G9" s="1179">
        <v>0</v>
      </c>
      <c r="H9" s="1179">
        <v>0</v>
      </c>
      <c r="I9" s="627">
        <f t="shared" ref="I9:I34" si="1">D9+E9+F9-G9-H9</f>
        <v>0</v>
      </c>
    </row>
    <row r="10" spans="1:14" ht="20.25" customHeight="1" x14ac:dyDescent="0.25">
      <c r="A10" s="139" t="s">
        <v>384</v>
      </c>
      <c r="B10" s="1180" t="s">
        <v>479</v>
      </c>
      <c r="C10" s="1197">
        <v>0</v>
      </c>
      <c r="D10" s="1198">
        <v>0</v>
      </c>
      <c r="E10" s="1198">
        <v>1176660.03</v>
      </c>
      <c r="F10" s="1198">
        <v>0</v>
      </c>
      <c r="G10" s="1198">
        <v>1176660.03</v>
      </c>
      <c r="H10" s="1198">
        <v>0</v>
      </c>
      <c r="I10" s="613">
        <f t="shared" si="1"/>
        <v>0</v>
      </c>
    </row>
    <row r="11" spans="1:14" ht="20.25" customHeight="1" x14ac:dyDescent="0.25">
      <c r="A11" s="139" t="s">
        <v>385</v>
      </c>
      <c r="B11" s="1180" t="s">
        <v>815</v>
      </c>
      <c r="C11" s="1197">
        <v>1110</v>
      </c>
      <c r="D11" s="1198">
        <v>1260</v>
      </c>
      <c r="E11" s="1198">
        <v>6763229.4299999997</v>
      </c>
      <c r="F11" s="1198">
        <v>638.79999999999995</v>
      </c>
      <c r="G11" s="1198">
        <v>6762604.4800000004</v>
      </c>
      <c r="H11" s="1198">
        <v>300</v>
      </c>
      <c r="I11" s="613">
        <f t="shared" si="1"/>
        <v>2223.7499999990687</v>
      </c>
    </row>
    <row r="12" spans="1:14" ht="20.25" customHeight="1" x14ac:dyDescent="0.25">
      <c r="A12" s="139" t="s">
        <v>386</v>
      </c>
      <c r="B12" s="1181" t="s">
        <v>958</v>
      </c>
      <c r="C12" s="1197"/>
      <c r="D12" s="1198"/>
      <c r="E12" s="1198"/>
      <c r="F12" s="1198"/>
      <c r="G12" s="1198"/>
      <c r="H12" s="1198"/>
      <c r="I12" s="613">
        <f t="shared" si="1"/>
        <v>0</v>
      </c>
    </row>
    <row r="13" spans="1:14" ht="20.25" customHeight="1" x14ac:dyDescent="0.25">
      <c r="A13" s="139" t="s">
        <v>387</v>
      </c>
      <c r="B13" s="1180" t="s">
        <v>480</v>
      </c>
      <c r="C13" s="1197">
        <v>1532.04</v>
      </c>
      <c r="D13" s="1198">
        <v>51084.03</v>
      </c>
      <c r="E13" s="1198">
        <v>2768804.54</v>
      </c>
      <c r="F13" s="1198">
        <v>0</v>
      </c>
      <c r="G13" s="1198">
        <v>2817482.85</v>
      </c>
      <c r="H13" s="1198">
        <v>0</v>
      </c>
      <c r="I13" s="613">
        <f t="shared" si="1"/>
        <v>2405.7199999997392</v>
      </c>
    </row>
    <row r="14" spans="1:14" ht="20.25" customHeight="1" x14ac:dyDescent="0.25">
      <c r="A14" s="139" t="s">
        <v>388</v>
      </c>
      <c r="B14" s="1180" t="s">
        <v>481</v>
      </c>
      <c r="C14" s="1197">
        <v>0</v>
      </c>
      <c r="D14" s="1198">
        <v>9042.0300000000007</v>
      </c>
      <c r="E14" s="1198">
        <v>5393498.5</v>
      </c>
      <c r="F14" s="1198">
        <v>0</v>
      </c>
      <c r="G14" s="1198">
        <v>5402540.5300000003</v>
      </c>
      <c r="H14" s="1198">
        <v>0</v>
      </c>
      <c r="I14" s="613">
        <f t="shared" si="1"/>
        <v>0</v>
      </c>
    </row>
    <row r="15" spans="1:14" ht="20.25" customHeight="1" x14ac:dyDescent="0.25">
      <c r="A15" s="139" t="s">
        <v>389</v>
      </c>
      <c r="B15" s="1180" t="s">
        <v>47</v>
      </c>
      <c r="C15" s="1197">
        <v>0</v>
      </c>
      <c r="D15" s="1198">
        <v>0</v>
      </c>
      <c r="E15" s="1198">
        <v>25439</v>
      </c>
      <c r="F15" s="1198">
        <v>0</v>
      </c>
      <c r="G15" s="1198">
        <v>25439</v>
      </c>
      <c r="H15" s="1198">
        <v>0</v>
      </c>
      <c r="I15" s="613">
        <f t="shared" si="1"/>
        <v>0</v>
      </c>
    </row>
    <row r="16" spans="1:14" ht="20.25" customHeight="1" thickBot="1" x14ac:dyDescent="0.3">
      <c r="A16" s="684" t="s">
        <v>390</v>
      </c>
      <c r="B16" s="1185" t="s">
        <v>482</v>
      </c>
      <c r="C16" s="1199">
        <v>0</v>
      </c>
      <c r="D16" s="1000">
        <v>0</v>
      </c>
      <c r="E16" s="1000">
        <v>378150.91</v>
      </c>
      <c r="F16" s="1000">
        <v>0</v>
      </c>
      <c r="G16" s="1000">
        <v>378150.91</v>
      </c>
      <c r="H16" s="1000">
        <v>0</v>
      </c>
      <c r="I16" s="618">
        <f t="shared" si="1"/>
        <v>0</v>
      </c>
    </row>
    <row r="17" spans="1:9" ht="20.25" customHeight="1" x14ac:dyDescent="0.25">
      <c r="A17" s="1186" t="s">
        <v>391</v>
      </c>
      <c r="B17" s="1187" t="s">
        <v>483</v>
      </c>
      <c r="C17" s="722">
        <f t="shared" ref="C17:H17" si="2">SUM(C18+C24+C25+C26)</f>
        <v>224022.02</v>
      </c>
      <c r="D17" s="720">
        <f t="shared" si="2"/>
        <v>224022.02</v>
      </c>
      <c r="E17" s="720">
        <f t="shared" si="2"/>
        <v>6652602.0599999996</v>
      </c>
      <c r="F17" s="720">
        <f t="shared" si="2"/>
        <v>0</v>
      </c>
      <c r="G17" s="720">
        <f t="shared" si="2"/>
        <v>0</v>
      </c>
      <c r="H17" s="720">
        <f t="shared" si="2"/>
        <v>6628513.7400000002</v>
      </c>
      <c r="I17" s="676">
        <f t="shared" si="1"/>
        <v>248110.33999999892</v>
      </c>
    </row>
    <row r="18" spans="1:9" ht="20.25" customHeight="1" thickBot="1" x14ac:dyDescent="0.3">
      <c r="A18" s="1188" t="s">
        <v>392</v>
      </c>
      <c r="B18" s="1189" t="s">
        <v>484</v>
      </c>
      <c r="C18" s="981">
        <f t="shared" ref="C18:H18" si="3">SUM(C19+C20)</f>
        <v>224022.02</v>
      </c>
      <c r="D18" s="779">
        <f t="shared" si="3"/>
        <v>224022.02</v>
      </c>
      <c r="E18" s="779">
        <f t="shared" si="3"/>
        <v>6652602.0599999996</v>
      </c>
      <c r="F18" s="779">
        <f t="shared" si="3"/>
        <v>0</v>
      </c>
      <c r="G18" s="779">
        <f t="shared" si="3"/>
        <v>0</v>
      </c>
      <c r="H18" s="779">
        <f t="shared" si="3"/>
        <v>6628513.7400000002</v>
      </c>
      <c r="I18" s="631">
        <f t="shared" si="1"/>
        <v>248110.33999999892</v>
      </c>
    </row>
    <row r="19" spans="1:9" ht="20.25" customHeight="1" thickBot="1" x14ac:dyDescent="0.3">
      <c r="A19" s="982" t="s">
        <v>392</v>
      </c>
      <c r="B19" s="1190" t="s">
        <v>485</v>
      </c>
      <c r="C19" s="1200">
        <v>0</v>
      </c>
      <c r="D19" s="1201">
        <v>0</v>
      </c>
      <c r="E19" s="1201">
        <v>0</v>
      </c>
      <c r="F19" s="1201">
        <v>0</v>
      </c>
      <c r="G19" s="768"/>
      <c r="H19" s="1201">
        <v>0</v>
      </c>
      <c r="I19" s="775">
        <f t="shared" si="1"/>
        <v>0</v>
      </c>
    </row>
    <row r="20" spans="1:9" ht="20.25" customHeight="1" thickBot="1" x14ac:dyDescent="0.3">
      <c r="A20" s="1168" t="s">
        <v>393</v>
      </c>
      <c r="B20" s="1192" t="s">
        <v>486</v>
      </c>
      <c r="C20" s="622">
        <f t="shared" ref="C20:H20" si="4">C21+C22+C23</f>
        <v>224022.02</v>
      </c>
      <c r="D20" s="620">
        <f t="shared" si="4"/>
        <v>224022.02</v>
      </c>
      <c r="E20" s="620">
        <f t="shared" si="4"/>
        <v>6652602.0599999996</v>
      </c>
      <c r="F20" s="620">
        <f t="shared" si="4"/>
        <v>0</v>
      </c>
      <c r="G20" s="620">
        <f t="shared" si="4"/>
        <v>0</v>
      </c>
      <c r="H20" s="620">
        <f t="shared" si="4"/>
        <v>6628513.7400000002</v>
      </c>
      <c r="I20" s="621">
        <f t="shared" si="1"/>
        <v>248110.33999999892</v>
      </c>
    </row>
    <row r="21" spans="1:9" ht="20.25" customHeight="1" x14ac:dyDescent="0.25">
      <c r="A21" s="682" t="s">
        <v>394</v>
      </c>
      <c r="B21" s="1191" t="s">
        <v>487</v>
      </c>
      <c r="C21" s="1178">
        <v>0</v>
      </c>
      <c r="D21" s="1179">
        <v>0</v>
      </c>
      <c r="E21" s="1179">
        <v>0</v>
      </c>
      <c r="F21" s="1201">
        <v>0</v>
      </c>
      <c r="G21" s="1179">
        <v>0</v>
      </c>
      <c r="H21" s="1179">
        <v>0</v>
      </c>
      <c r="I21" s="627">
        <f t="shared" si="1"/>
        <v>0</v>
      </c>
    </row>
    <row r="22" spans="1:9" ht="20.25" customHeight="1" x14ac:dyDescent="0.25">
      <c r="A22" s="139" t="s">
        <v>395</v>
      </c>
      <c r="B22" s="1181" t="s">
        <v>488</v>
      </c>
      <c r="C22" s="1197">
        <v>224022.02</v>
      </c>
      <c r="D22" s="1198">
        <v>224022.02</v>
      </c>
      <c r="E22" s="1198">
        <v>6606260.7199999997</v>
      </c>
      <c r="F22" s="1198">
        <v>0</v>
      </c>
      <c r="G22" s="1198">
        <v>0</v>
      </c>
      <c r="H22" s="1198">
        <v>6582172.4000000004</v>
      </c>
      <c r="I22" s="613">
        <f t="shared" si="1"/>
        <v>248110.33999999892</v>
      </c>
    </row>
    <row r="23" spans="1:9" ht="20.25" customHeight="1" x14ac:dyDescent="0.25">
      <c r="A23" s="139" t="s">
        <v>397</v>
      </c>
      <c r="B23" s="1181" t="s">
        <v>489</v>
      </c>
      <c r="C23" s="1197">
        <v>0</v>
      </c>
      <c r="D23" s="1198">
        <v>0</v>
      </c>
      <c r="E23" s="1198">
        <v>46341.34</v>
      </c>
      <c r="F23" s="1198">
        <v>0</v>
      </c>
      <c r="G23" s="1198">
        <v>0</v>
      </c>
      <c r="H23" s="1198">
        <v>46341.34</v>
      </c>
      <c r="I23" s="613">
        <f t="shared" si="1"/>
        <v>0</v>
      </c>
    </row>
    <row r="24" spans="1:9" ht="20.25" customHeight="1" x14ac:dyDescent="0.25">
      <c r="A24" s="139" t="s">
        <v>398</v>
      </c>
      <c r="B24" s="994" t="s">
        <v>490</v>
      </c>
      <c r="C24" s="1197">
        <v>0</v>
      </c>
      <c r="D24" s="1198">
        <v>0</v>
      </c>
      <c r="E24" s="610"/>
      <c r="F24" s="1198">
        <v>0</v>
      </c>
      <c r="G24" s="610"/>
      <c r="H24" s="1198">
        <v>0</v>
      </c>
      <c r="I24" s="613">
        <f t="shared" si="1"/>
        <v>0</v>
      </c>
    </row>
    <row r="25" spans="1:9" ht="41.25" customHeight="1" x14ac:dyDescent="0.25">
      <c r="A25" s="139" t="s">
        <v>399</v>
      </c>
      <c r="B25" s="994" t="s">
        <v>491</v>
      </c>
      <c r="C25" s="1197">
        <v>0</v>
      </c>
      <c r="D25" s="1198">
        <v>0</v>
      </c>
      <c r="E25" s="610"/>
      <c r="F25" s="1198">
        <v>0</v>
      </c>
      <c r="G25" s="610"/>
      <c r="H25" s="1198">
        <v>0</v>
      </c>
      <c r="I25" s="613">
        <f t="shared" si="1"/>
        <v>0</v>
      </c>
    </row>
    <row r="26" spans="1:9" ht="20.25" customHeight="1" thickBot="1" x14ac:dyDescent="0.3">
      <c r="A26" s="684" t="s">
        <v>400</v>
      </c>
      <c r="B26" s="996" t="s">
        <v>492</v>
      </c>
      <c r="C26" s="1199">
        <v>0</v>
      </c>
      <c r="D26" s="1000">
        <v>0</v>
      </c>
      <c r="E26" s="615"/>
      <c r="F26" s="1000">
        <v>0</v>
      </c>
      <c r="G26" s="615"/>
      <c r="H26" s="1000">
        <v>0</v>
      </c>
      <c r="I26" s="618">
        <f t="shared" si="1"/>
        <v>0</v>
      </c>
    </row>
    <row r="27" spans="1:9" ht="20.25" customHeight="1" thickBot="1" x14ac:dyDescent="0.3">
      <c r="A27" s="1168" t="s">
        <v>401</v>
      </c>
      <c r="B27" s="1194" t="s">
        <v>811</v>
      </c>
      <c r="C27" s="622">
        <f t="shared" ref="C27:H27" si="5">C30+C29+C28</f>
        <v>4300</v>
      </c>
      <c r="D27" s="620">
        <f t="shared" si="5"/>
        <v>4300</v>
      </c>
      <c r="E27" s="620">
        <f t="shared" si="5"/>
        <v>109</v>
      </c>
      <c r="F27" s="620">
        <f t="shared" si="5"/>
        <v>0</v>
      </c>
      <c r="G27" s="620">
        <f t="shared" si="5"/>
        <v>0</v>
      </c>
      <c r="H27" s="620">
        <f t="shared" si="5"/>
        <v>0</v>
      </c>
      <c r="I27" s="621">
        <f t="shared" si="1"/>
        <v>4409</v>
      </c>
    </row>
    <row r="28" spans="1:9" ht="20.25" customHeight="1" x14ac:dyDescent="0.25">
      <c r="A28" s="682" t="s">
        <v>402</v>
      </c>
      <c r="B28" s="1193" t="s">
        <v>812</v>
      </c>
      <c r="C28" s="1178">
        <v>4300</v>
      </c>
      <c r="D28" s="1179">
        <v>4300</v>
      </c>
      <c r="E28" s="1179">
        <v>109</v>
      </c>
      <c r="F28" s="626"/>
      <c r="G28" s="1179">
        <v>0</v>
      </c>
      <c r="H28" s="1179">
        <v>0</v>
      </c>
      <c r="I28" s="627">
        <f t="shared" si="1"/>
        <v>4409</v>
      </c>
    </row>
    <row r="29" spans="1:9" ht="20.25" customHeight="1" x14ac:dyDescent="0.25">
      <c r="A29" s="139" t="s">
        <v>403</v>
      </c>
      <c r="B29" s="1182" t="s">
        <v>813</v>
      </c>
      <c r="C29" s="1197">
        <v>0</v>
      </c>
      <c r="D29" s="1198">
        <v>0</v>
      </c>
      <c r="E29" s="1198">
        <v>0</v>
      </c>
      <c r="F29" s="610"/>
      <c r="G29" s="1198">
        <v>0</v>
      </c>
      <c r="H29" s="1198">
        <v>0</v>
      </c>
      <c r="I29" s="613">
        <f t="shared" si="1"/>
        <v>0</v>
      </c>
    </row>
    <row r="30" spans="1:9" ht="20.25" customHeight="1" thickBot="1" x14ac:dyDescent="0.3">
      <c r="A30" s="684" t="s">
        <v>404</v>
      </c>
      <c r="B30" s="1195" t="s">
        <v>814</v>
      </c>
      <c r="C30" s="617"/>
      <c r="D30" s="615"/>
      <c r="E30" s="615"/>
      <c r="F30" s="615"/>
      <c r="G30" s="615"/>
      <c r="H30" s="615"/>
      <c r="I30" s="618">
        <f t="shared" si="1"/>
        <v>0</v>
      </c>
    </row>
    <row r="31" spans="1:9" ht="20.25" customHeight="1" thickBot="1" x14ac:dyDescent="0.3">
      <c r="A31" s="1168" t="s">
        <v>408</v>
      </c>
      <c r="B31" s="1196" t="s">
        <v>493</v>
      </c>
      <c r="C31" s="622">
        <f t="shared" ref="C31:H31" si="6">C32+C33+C34</f>
        <v>89313.84</v>
      </c>
      <c r="D31" s="620">
        <f t="shared" si="6"/>
        <v>89313.84</v>
      </c>
      <c r="E31" s="620">
        <f t="shared" si="6"/>
        <v>0</v>
      </c>
      <c r="F31" s="620">
        <f t="shared" si="6"/>
        <v>0</v>
      </c>
      <c r="G31" s="620">
        <f t="shared" si="6"/>
        <v>65866.33</v>
      </c>
      <c r="H31" s="620">
        <f t="shared" si="6"/>
        <v>0</v>
      </c>
      <c r="I31" s="621">
        <f t="shared" si="1"/>
        <v>23447.509999999995</v>
      </c>
    </row>
    <row r="32" spans="1:9" ht="20.25" customHeight="1" x14ac:dyDescent="0.25">
      <c r="A32" s="682" t="s">
        <v>409</v>
      </c>
      <c r="B32" s="1184" t="s">
        <v>495</v>
      </c>
      <c r="C32" s="1178">
        <v>0</v>
      </c>
      <c r="D32" s="1179">
        <v>0</v>
      </c>
      <c r="E32" s="626">
        <v>0</v>
      </c>
      <c r="F32" s="1179">
        <v>0</v>
      </c>
      <c r="G32" s="1179">
        <v>0</v>
      </c>
      <c r="H32" s="1179">
        <v>0</v>
      </c>
      <c r="I32" s="627">
        <f t="shared" si="1"/>
        <v>0</v>
      </c>
    </row>
    <row r="33" spans="1:9" ht="20.25" customHeight="1" x14ac:dyDescent="0.25">
      <c r="A33" s="139" t="s">
        <v>410</v>
      </c>
      <c r="B33" s="1180" t="s">
        <v>497</v>
      </c>
      <c r="C33" s="1197">
        <v>89313.84</v>
      </c>
      <c r="D33" s="1198">
        <v>89313.84</v>
      </c>
      <c r="E33" s="610">
        <v>0</v>
      </c>
      <c r="F33" s="1198">
        <v>0</v>
      </c>
      <c r="G33" s="1198">
        <v>65866.33</v>
      </c>
      <c r="H33" s="1198">
        <v>0</v>
      </c>
      <c r="I33" s="613">
        <f t="shared" si="1"/>
        <v>23447.509999999995</v>
      </c>
    </row>
    <row r="34" spans="1:9" ht="20.25" customHeight="1" thickBot="1" x14ac:dyDescent="0.3">
      <c r="A34" s="140" t="s">
        <v>494</v>
      </c>
      <c r="B34" s="1183" t="s">
        <v>499</v>
      </c>
      <c r="C34" s="1202">
        <v>0</v>
      </c>
      <c r="D34" s="1203">
        <v>0</v>
      </c>
      <c r="E34" s="630">
        <v>0</v>
      </c>
      <c r="F34" s="1203">
        <v>0</v>
      </c>
      <c r="G34" s="1203">
        <v>0</v>
      </c>
      <c r="H34" s="1203">
        <v>0</v>
      </c>
      <c r="I34" s="631">
        <f t="shared" si="1"/>
        <v>0</v>
      </c>
    </row>
    <row r="35" spans="1:9" ht="18.75" customHeight="1" x14ac:dyDescent="0.3">
      <c r="A35" s="159"/>
      <c r="B35" s="191"/>
      <c r="C35" s="341"/>
      <c r="D35" s="50"/>
      <c r="E35" s="341"/>
      <c r="F35" s="341"/>
      <c r="G35" s="341"/>
      <c r="H35" s="341"/>
      <c r="I35" s="341"/>
    </row>
    <row r="36" spans="1:9" ht="18.75" customHeight="1" x14ac:dyDescent="0.3">
      <c r="A36" s="159"/>
      <c r="B36" s="1960" t="s">
        <v>957</v>
      </c>
      <c r="C36" s="1960"/>
      <c r="D36" s="50"/>
      <c r="E36" s="341"/>
      <c r="F36" s="341"/>
      <c r="G36" s="341"/>
      <c r="H36" s="341"/>
      <c r="I36" s="341"/>
    </row>
    <row r="37" spans="1:9" ht="18.75" customHeight="1" x14ac:dyDescent="0.3">
      <c r="A37" s="159"/>
      <c r="B37" s="175" t="s">
        <v>959</v>
      </c>
      <c r="C37" s="175"/>
      <c r="D37" s="50"/>
      <c r="E37" s="341"/>
      <c r="F37" s="341"/>
      <c r="G37" s="341"/>
      <c r="H37" s="341"/>
      <c r="I37" s="341"/>
    </row>
    <row r="38" spans="1:9" ht="30" customHeight="1" x14ac:dyDescent="0.3">
      <c r="A38" s="195"/>
      <c r="B38" s="352"/>
      <c r="C38" s="195"/>
      <c r="D38" s="195"/>
      <c r="E38" s="341"/>
      <c r="F38" s="341"/>
      <c r="G38" s="341"/>
      <c r="H38" s="341"/>
      <c r="I38" s="341"/>
    </row>
    <row r="39" spans="1:9" ht="18.75" customHeight="1" x14ac:dyDescent="0.3">
      <c r="A39" s="196"/>
      <c r="B39" s="197" t="s">
        <v>500</v>
      </c>
      <c r="C39" s="198"/>
      <c r="D39" s="68"/>
      <c r="E39" s="341"/>
      <c r="F39" s="341"/>
      <c r="G39" s="341"/>
      <c r="H39" s="341"/>
      <c r="I39" s="341"/>
    </row>
    <row r="40" spans="1:9" ht="18.75" customHeight="1" thickBot="1" x14ac:dyDescent="0.35">
      <c r="A40" s="196"/>
      <c r="B40" s="199" t="s">
        <v>501</v>
      </c>
      <c r="C40" s="198"/>
      <c r="D40" s="68"/>
      <c r="E40" s="341"/>
      <c r="F40" s="341"/>
      <c r="G40" s="341"/>
      <c r="H40" s="341"/>
      <c r="I40" s="341"/>
    </row>
    <row r="41" spans="1:9" ht="62.25" customHeight="1" thickBot="1" x14ac:dyDescent="0.35">
      <c r="A41" s="178" t="s">
        <v>396</v>
      </c>
      <c r="B41" s="200" t="s">
        <v>268</v>
      </c>
      <c r="C41" s="1204" t="s">
        <v>960</v>
      </c>
      <c r="D41" s="200" t="s">
        <v>961</v>
      </c>
      <c r="E41" s="341"/>
      <c r="F41" s="341"/>
      <c r="G41" s="341"/>
      <c r="H41" s="341"/>
      <c r="I41" s="341"/>
    </row>
    <row r="42" spans="1:9" ht="18.75" customHeight="1" x14ac:dyDescent="0.3">
      <c r="A42" s="2037" t="s">
        <v>247</v>
      </c>
      <c r="B42" s="2038"/>
      <c r="C42" s="1206"/>
      <c r="D42" s="1207"/>
      <c r="E42" s="341"/>
      <c r="F42" s="341"/>
      <c r="G42" s="341"/>
      <c r="H42" s="341"/>
      <c r="I42" s="341"/>
    </row>
    <row r="43" spans="1:9" ht="18.75" customHeight="1" x14ac:dyDescent="0.3">
      <c r="A43" s="139" t="s">
        <v>371</v>
      </c>
      <c r="B43" s="932" t="s">
        <v>150</v>
      </c>
      <c r="C43" s="1208">
        <v>0</v>
      </c>
      <c r="D43" s="469"/>
      <c r="E43" s="341"/>
      <c r="F43" s="341"/>
      <c r="G43" s="341"/>
      <c r="H43" s="341"/>
      <c r="I43" s="341"/>
    </row>
    <row r="44" spans="1:9" ht="18.75" customHeight="1" x14ac:dyDescent="0.3">
      <c r="A44" s="139" t="s">
        <v>380</v>
      </c>
      <c r="B44" s="1205" t="s">
        <v>245</v>
      </c>
      <c r="C44" s="1208">
        <v>0</v>
      </c>
      <c r="D44" s="469"/>
      <c r="E44" s="341"/>
      <c r="F44" s="341"/>
      <c r="G44" s="341"/>
      <c r="H44" s="341"/>
      <c r="I44" s="341"/>
    </row>
    <row r="45" spans="1:9" ht="18.75" customHeight="1" x14ac:dyDescent="0.3">
      <c r="A45" s="139" t="s">
        <v>384</v>
      </c>
      <c r="B45" s="1205" t="s">
        <v>246</v>
      </c>
      <c r="C45" s="1208">
        <v>0</v>
      </c>
      <c r="D45" s="469"/>
      <c r="E45" s="341"/>
      <c r="F45" s="341"/>
      <c r="G45" s="341"/>
      <c r="H45" s="341"/>
      <c r="I45" s="341"/>
    </row>
    <row r="46" spans="1:9" s="22" customFormat="1" ht="27" customHeight="1" thickBot="1" x14ac:dyDescent="0.35">
      <c r="A46" s="684" t="s">
        <v>385</v>
      </c>
      <c r="B46" s="1210" t="s">
        <v>206</v>
      </c>
      <c r="C46" s="473"/>
      <c r="D46" s="474"/>
      <c r="E46" s="341"/>
      <c r="F46" s="341"/>
      <c r="G46" s="341"/>
      <c r="H46" s="341"/>
      <c r="I46" s="341"/>
    </row>
    <row r="47" spans="1:9" s="23" customFormat="1" ht="21.75" customHeight="1" thickBot="1" x14ac:dyDescent="0.35">
      <c r="A47" s="683" t="s">
        <v>386</v>
      </c>
      <c r="B47" s="940" t="s">
        <v>159</v>
      </c>
      <c r="C47" s="329">
        <f>C43+C44-C45-C46</f>
        <v>0</v>
      </c>
      <c r="D47" s="479">
        <f>D43+D44-D45-D46</f>
        <v>0</v>
      </c>
      <c r="E47" s="341"/>
      <c r="F47" s="341"/>
      <c r="G47" s="341"/>
      <c r="H47" s="341"/>
      <c r="I47" s="341"/>
    </row>
    <row r="48" spans="1:9" s="23" customFormat="1" ht="21.75" customHeight="1" x14ac:dyDescent="0.3">
      <c r="A48" s="2032" t="s">
        <v>58</v>
      </c>
      <c r="B48" s="2033"/>
      <c r="C48" s="496"/>
      <c r="D48" s="497"/>
      <c r="E48" s="341"/>
      <c r="F48" s="341"/>
      <c r="G48" s="341"/>
      <c r="H48" s="341"/>
      <c r="I48" s="341"/>
    </row>
    <row r="49" spans="1:9" s="23" customFormat="1" ht="21.75" customHeight="1" x14ac:dyDescent="0.3">
      <c r="A49" s="185" t="s">
        <v>387</v>
      </c>
      <c r="B49" s="932" t="s">
        <v>150</v>
      </c>
      <c r="C49" s="1208">
        <v>0</v>
      </c>
      <c r="D49" s="481"/>
      <c r="E49" s="341"/>
      <c r="F49" s="341"/>
      <c r="G49" s="341"/>
      <c r="H49" s="341"/>
      <c r="I49" s="341"/>
    </row>
    <row r="50" spans="1:9" ht="18.75" customHeight="1" x14ac:dyDescent="0.3">
      <c r="A50" s="185" t="s">
        <v>388</v>
      </c>
      <c r="B50" s="1205" t="s">
        <v>245</v>
      </c>
      <c r="C50" s="1208">
        <v>0</v>
      </c>
      <c r="D50" s="481"/>
      <c r="E50" s="341"/>
      <c r="F50" s="341"/>
      <c r="G50" s="341"/>
      <c r="H50" s="341"/>
      <c r="I50" s="341"/>
    </row>
    <row r="51" spans="1:9" ht="18.75" customHeight="1" x14ac:dyDescent="0.3">
      <c r="A51" s="185" t="s">
        <v>389</v>
      </c>
      <c r="B51" s="1205" t="s">
        <v>246</v>
      </c>
      <c r="C51" s="1208">
        <v>0</v>
      </c>
      <c r="D51" s="481"/>
      <c r="E51" s="341"/>
      <c r="F51" s="341"/>
      <c r="G51" s="341"/>
      <c r="H51" s="341"/>
      <c r="I51" s="341"/>
    </row>
    <row r="52" spans="1:9" ht="18.75" customHeight="1" thickBot="1" x14ac:dyDescent="0.35">
      <c r="A52" s="1209" t="s">
        <v>390</v>
      </c>
      <c r="B52" s="1210" t="s">
        <v>206</v>
      </c>
      <c r="C52" s="482"/>
      <c r="D52" s="483"/>
      <c r="E52" s="341"/>
      <c r="F52" s="341"/>
      <c r="G52" s="341"/>
      <c r="H52" s="341"/>
      <c r="I52" s="341"/>
    </row>
    <row r="53" spans="1:9" ht="29.25" customHeight="1" thickBot="1" x14ac:dyDescent="0.35">
      <c r="A53" s="683" t="s">
        <v>391</v>
      </c>
      <c r="B53" s="940" t="s">
        <v>159</v>
      </c>
      <c r="C53" s="486">
        <f>C49+C50-C51-C52</f>
        <v>0</v>
      </c>
      <c r="D53" s="485">
        <f>D49+D50-D51-D52</f>
        <v>0</v>
      </c>
      <c r="E53" s="341"/>
      <c r="F53" s="341"/>
      <c r="G53" s="341"/>
      <c r="H53" s="341"/>
      <c r="I53" s="341"/>
    </row>
    <row r="54" spans="1:9" ht="18.75" customHeight="1" x14ac:dyDescent="0.3">
      <c r="A54" s="192"/>
      <c r="B54" s="193"/>
      <c r="C54" s="193"/>
      <c r="D54" s="194"/>
      <c r="E54" s="341"/>
      <c r="F54" s="341"/>
      <c r="G54" s="341"/>
      <c r="H54" s="341"/>
      <c r="I54" s="341"/>
    </row>
    <row r="55" spans="1:9" ht="69" customHeight="1" x14ac:dyDescent="0.3">
      <c r="A55" s="194"/>
      <c r="B55" s="194" t="s">
        <v>962</v>
      </c>
      <c r="C55" s="194"/>
      <c r="D55" s="194"/>
      <c r="E55" s="341"/>
      <c r="F55" s="341"/>
      <c r="G55" s="341"/>
      <c r="H55" s="341"/>
      <c r="I55" s="341"/>
    </row>
    <row r="56" spans="1:9" ht="18.75" customHeight="1" x14ac:dyDescent="0.25">
      <c r="A56" s="124"/>
      <c r="B56" s="124"/>
      <c r="C56" s="124"/>
      <c r="D56" s="124"/>
    </row>
    <row r="57" spans="1:9" ht="18.75" customHeight="1" x14ac:dyDescent="0.25">
      <c r="A57" s="124"/>
      <c r="B57" s="124"/>
      <c r="C57" s="124"/>
      <c r="D57" s="124"/>
    </row>
    <row r="58" spans="1:9" ht="18.75" customHeight="1" x14ac:dyDescent="0.25">
      <c r="A58" s="124"/>
      <c r="B58" s="124"/>
      <c r="C58" s="124"/>
      <c r="D58" s="124"/>
    </row>
    <row r="59" spans="1:9" ht="18.75" customHeight="1" x14ac:dyDescent="0.25">
      <c r="A59" s="124"/>
      <c r="B59" s="124"/>
      <c r="C59" s="124"/>
      <c r="D59" s="124"/>
    </row>
    <row r="60" spans="1:9" ht="18.75" customHeight="1" x14ac:dyDescent="0.25">
      <c r="A60" s="124"/>
      <c r="B60" s="124"/>
      <c r="C60" s="124"/>
      <c r="D60" s="124"/>
    </row>
    <row r="61" spans="1:9" ht="18.75" customHeight="1" x14ac:dyDescent="0.25">
      <c r="A61" s="124"/>
      <c r="B61" s="124"/>
      <c r="C61" s="124"/>
      <c r="D61" s="124"/>
    </row>
    <row r="62" spans="1:9" ht="18.75" customHeight="1" x14ac:dyDescent="0.25">
      <c r="A62" s="124"/>
      <c r="B62" s="124"/>
      <c r="C62" s="124"/>
      <c r="D62" s="124"/>
    </row>
    <row r="63" spans="1:9" ht="18.75" customHeight="1" x14ac:dyDescent="0.25">
      <c r="A63" s="124"/>
      <c r="B63" s="124"/>
      <c r="C63" s="124"/>
      <c r="D63" s="124"/>
    </row>
    <row r="64" spans="1:9" ht="18.75" customHeight="1" x14ac:dyDescent="0.25">
      <c r="A64" s="124"/>
      <c r="B64" s="124"/>
      <c r="C64" s="124"/>
      <c r="D64" s="124"/>
    </row>
    <row r="65" spans="1:4" ht="18.75" customHeight="1" x14ac:dyDescent="0.25">
      <c r="A65" s="124"/>
      <c r="B65" s="124"/>
      <c r="C65" s="124"/>
      <c r="D65" s="124"/>
    </row>
    <row r="66" spans="1:4" ht="18.75" customHeight="1" x14ac:dyDescent="0.25">
      <c r="A66" s="124"/>
      <c r="B66" s="124"/>
      <c r="C66" s="124"/>
      <c r="D66" s="124"/>
    </row>
    <row r="67" spans="1:4" ht="18.75" customHeight="1" x14ac:dyDescent="0.25">
      <c r="A67" s="124"/>
      <c r="B67" s="124"/>
      <c r="C67" s="124"/>
      <c r="D67" s="124"/>
    </row>
    <row r="68" spans="1:4" ht="18.75" customHeight="1" x14ac:dyDescent="0.25">
      <c r="A68" s="124"/>
      <c r="B68" s="124"/>
      <c r="C68" s="124"/>
      <c r="D68" s="124"/>
    </row>
    <row r="69" spans="1:4" ht="18.75" customHeight="1" x14ac:dyDescent="0.25">
      <c r="A69" s="124"/>
      <c r="B69" s="124"/>
      <c r="C69" s="124"/>
      <c r="D69" s="124"/>
    </row>
    <row r="70" spans="1:4" ht="18.75" customHeight="1" x14ac:dyDescent="0.25">
      <c r="A70" s="124"/>
      <c r="B70" s="124"/>
      <c r="C70" s="124"/>
      <c r="D70" s="124"/>
    </row>
    <row r="71" spans="1:4" ht="18.75" customHeight="1" x14ac:dyDescent="0.25">
      <c r="A71" s="124"/>
      <c r="B71" s="124"/>
      <c r="C71" s="124"/>
      <c r="D71" s="124"/>
    </row>
  </sheetData>
  <mergeCells count="12">
    <mergeCell ref="E6:F6"/>
    <mergeCell ref="G6:H6"/>
    <mergeCell ref="I6:I7"/>
    <mergeCell ref="B36:C36"/>
    <mergeCell ref="A42:B42"/>
    <mergeCell ref="A48:B48"/>
    <mergeCell ref="B4:C4"/>
    <mergeCell ref="A1:D1"/>
    <mergeCell ref="A6:A7"/>
    <mergeCell ref="B6:B7"/>
    <mergeCell ref="C6:C7"/>
    <mergeCell ref="D6:D7"/>
  </mergeCells>
  <pageMargins left="0.7" right="0.7" top="0.75" bottom="0.75" header="0.3" footer="0.3"/>
  <pageSetup scale="5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51"/>
  <sheetViews>
    <sheetView topLeftCell="A31" zoomScaleNormal="100" workbookViewId="0">
      <selection activeCell="C47" sqref="C47:C48"/>
    </sheetView>
  </sheetViews>
  <sheetFormatPr defaultColWidth="9.140625" defaultRowHeight="19.5" customHeight="1" x14ac:dyDescent="0.3"/>
  <cols>
    <col min="1" max="1" width="12.28515625" style="67" customWidth="1"/>
    <col min="2" max="2" width="63.140625" style="68" customWidth="1"/>
    <col min="3" max="5" width="17" style="65" customWidth="1"/>
    <col min="6" max="8" width="16.85546875" style="65" customWidth="1"/>
    <col min="9" max="11" width="13.85546875" style="65" customWidth="1"/>
    <col min="12" max="16384" width="9.140625" style="65"/>
  </cols>
  <sheetData>
    <row r="1" spans="1:11" ht="19.5" customHeight="1" x14ac:dyDescent="0.3">
      <c r="A1" s="19"/>
      <c r="B1" s="2056" t="s">
        <v>767</v>
      </c>
      <c r="C1" s="2056"/>
      <c r="D1" s="2056"/>
      <c r="E1" s="2056"/>
      <c r="F1" s="19"/>
      <c r="G1" s="19"/>
      <c r="H1" s="19"/>
      <c r="I1" s="19"/>
      <c r="J1" s="19"/>
      <c r="K1" s="19"/>
    </row>
    <row r="2" spans="1:11" ht="19.5" customHeight="1" x14ac:dyDescent="0.3">
      <c r="A2" s="114"/>
      <c r="F2" s="19"/>
      <c r="G2" s="19"/>
      <c r="H2" s="19"/>
      <c r="I2" s="19"/>
      <c r="J2" s="19"/>
      <c r="K2" s="19"/>
    </row>
    <row r="3" spans="1:11" ht="19.5" customHeight="1" x14ac:dyDescent="0.3">
      <c r="A3" s="114"/>
      <c r="B3" s="179" t="s">
        <v>136</v>
      </c>
      <c r="F3" s="19"/>
      <c r="G3" s="19"/>
      <c r="H3" s="19"/>
      <c r="I3" s="19"/>
      <c r="J3" s="19"/>
      <c r="K3" s="19"/>
    </row>
    <row r="4" spans="1:11" ht="26.25" customHeight="1" x14ac:dyDescent="0.3">
      <c r="A4" s="114"/>
      <c r="B4" s="2048" t="s">
        <v>768</v>
      </c>
      <c r="C4" s="2049"/>
      <c r="D4" s="2049"/>
      <c r="E4" s="2049"/>
      <c r="F4" s="19"/>
      <c r="G4" s="19"/>
      <c r="H4" s="19"/>
      <c r="I4" s="19"/>
      <c r="J4" s="19"/>
      <c r="K4" s="19"/>
    </row>
    <row r="5" spans="1:11" ht="19.5" customHeight="1" x14ac:dyDescent="0.3">
      <c r="A5" s="114"/>
      <c r="B5" s="69" t="s">
        <v>207</v>
      </c>
      <c r="F5" s="19"/>
      <c r="G5" s="19"/>
      <c r="H5" s="19"/>
      <c r="I5" s="19"/>
      <c r="J5" s="19"/>
      <c r="K5" s="19"/>
    </row>
    <row r="6" spans="1:11" ht="19.5" customHeight="1" x14ac:dyDescent="0.3">
      <c r="A6" s="114"/>
      <c r="B6" s="180" t="s">
        <v>251</v>
      </c>
      <c r="F6" s="19"/>
      <c r="G6" s="19"/>
      <c r="H6" s="19"/>
      <c r="I6" s="19"/>
      <c r="J6" s="19"/>
      <c r="K6" s="19"/>
    </row>
    <row r="7" spans="1:11" ht="19.5" customHeight="1" thickBot="1" x14ac:dyDescent="0.35">
      <c r="A7" s="114"/>
      <c r="B7" s="179" t="s">
        <v>769</v>
      </c>
      <c r="F7" s="19"/>
      <c r="G7" s="19"/>
      <c r="H7" s="19"/>
      <c r="I7" s="19"/>
      <c r="J7" s="19"/>
      <c r="K7" s="19"/>
    </row>
    <row r="8" spans="1:11" ht="30.75" customHeight="1" x14ac:dyDescent="0.3">
      <c r="A8" s="2052" t="s">
        <v>396</v>
      </c>
      <c r="B8" s="2046" t="s">
        <v>268</v>
      </c>
      <c r="C8" s="2054" t="s">
        <v>437</v>
      </c>
      <c r="D8" s="2046" t="s">
        <v>438</v>
      </c>
      <c r="E8" s="19"/>
      <c r="F8" s="19"/>
      <c r="G8" s="19"/>
      <c r="H8" s="19"/>
      <c r="I8" s="19"/>
      <c r="J8" s="19"/>
      <c r="K8" s="19"/>
    </row>
    <row r="9" spans="1:11" ht="34.15" customHeight="1" thickBot="1" x14ac:dyDescent="0.35">
      <c r="A9" s="2053"/>
      <c r="B9" s="2047"/>
      <c r="C9" s="2055"/>
      <c r="D9" s="2047"/>
      <c r="E9" s="19"/>
      <c r="F9" s="19"/>
      <c r="G9" s="19"/>
      <c r="H9" s="19"/>
      <c r="I9" s="19"/>
      <c r="J9" s="19"/>
      <c r="K9" s="19"/>
    </row>
    <row r="10" spans="1:11" ht="19.5" customHeight="1" x14ac:dyDescent="0.3">
      <c r="A10" s="260" t="s">
        <v>371</v>
      </c>
      <c r="B10" s="1120" t="s">
        <v>280</v>
      </c>
      <c r="C10" s="601">
        <v>0</v>
      </c>
      <c r="D10" s="603">
        <v>0</v>
      </c>
      <c r="E10" s="19"/>
      <c r="F10" s="19"/>
      <c r="G10" s="19"/>
      <c r="H10" s="19"/>
      <c r="I10" s="19"/>
      <c r="J10" s="19"/>
      <c r="K10" s="19"/>
    </row>
    <row r="11" spans="1:11" ht="18.75" customHeight="1" x14ac:dyDescent="0.3">
      <c r="A11" s="243" t="s">
        <v>380</v>
      </c>
      <c r="B11" s="1121" t="s">
        <v>281</v>
      </c>
      <c r="C11" s="601">
        <v>0</v>
      </c>
      <c r="D11" s="533">
        <v>0</v>
      </c>
      <c r="E11" s="19"/>
      <c r="F11" s="19"/>
      <c r="G11" s="19"/>
      <c r="H11" s="19"/>
      <c r="I11" s="19"/>
      <c r="J11" s="19"/>
      <c r="K11" s="19"/>
    </row>
    <row r="12" spans="1:11" ht="19.5" customHeight="1" x14ac:dyDescent="0.3">
      <c r="A12" s="243" t="s">
        <v>384</v>
      </c>
      <c r="B12" s="1121" t="s">
        <v>143</v>
      </c>
      <c r="C12" s="601">
        <v>1251246.3400000001</v>
      </c>
      <c r="D12" s="533">
        <v>1156437.44</v>
      </c>
      <c r="E12" s="19"/>
      <c r="F12" s="19"/>
      <c r="G12" s="19"/>
      <c r="H12" s="19"/>
      <c r="I12" s="19"/>
      <c r="J12" s="19"/>
      <c r="K12" s="19"/>
    </row>
    <row r="13" spans="1:11" ht="19.5" customHeight="1" x14ac:dyDescent="0.3">
      <c r="A13" s="243" t="s">
        <v>385</v>
      </c>
      <c r="B13" s="1121" t="s">
        <v>208</v>
      </c>
      <c r="C13" s="601">
        <v>7221829.6100000003</v>
      </c>
      <c r="D13" s="533">
        <v>5836601.4900000002</v>
      </c>
      <c r="E13" s="19" t="s">
        <v>456</v>
      </c>
      <c r="F13" s="19"/>
      <c r="G13" s="19"/>
      <c r="H13" s="19"/>
      <c r="I13" s="19"/>
      <c r="J13" s="19"/>
      <c r="K13" s="19"/>
    </row>
    <row r="14" spans="1:11" ht="19.5" customHeight="1" x14ac:dyDescent="0.3">
      <c r="A14" s="243" t="s">
        <v>386</v>
      </c>
      <c r="B14" s="1121" t="s">
        <v>282</v>
      </c>
      <c r="C14" s="601"/>
      <c r="D14" s="533">
        <v>0</v>
      </c>
      <c r="E14" s="19"/>
      <c r="F14" s="19"/>
      <c r="G14" s="19"/>
      <c r="H14" s="19"/>
      <c r="I14" s="19"/>
      <c r="J14" s="19"/>
      <c r="K14" s="19"/>
    </row>
    <row r="15" spans="1:11" ht="19.5" customHeight="1" x14ac:dyDescent="0.3">
      <c r="A15" s="243" t="s">
        <v>387</v>
      </c>
      <c r="B15" s="1121" t="s">
        <v>283</v>
      </c>
      <c r="C15" s="601"/>
      <c r="D15" s="533">
        <v>0</v>
      </c>
      <c r="E15" s="19"/>
      <c r="F15" s="19"/>
      <c r="G15" s="19"/>
      <c r="H15" s="19"/>
      <c r="I15" s="19"/>
      <c r="J15" s="19"/>
      <c r="K15" s="19"/>
    </row>
    <row r="16" spans="1:11" ht="19.5" customHeight="1" thickBot="1" x14ac:dyDescent="0.35">
      <c r="A16" s="1211" t="s">
        <v>388</v>
      </c>
      <c r="B16" s="1127" t="s">
        <v>284</v>
      </c>
      <c r="C16" s="605"/>
      <c r="D16" s="533">
        <v>0</v>
      </c>
      <c r="E16" s="19"/>
      <c r="F16" s="19"/>
      <c r="G16" s="19"/>
      <c r="H16" s="19"/>
      <c r="I16" s="19"/>
      <c r="J16" s="19"/>
      <c r="K16" s="19"/>
    </row>
    <row r="17" spans="1:15" ht="19.5" customHeight="1" thickBot="1" x14ac:dyDescent="0.35">
      <c r="A17" s="1212" t="s">
        <v>389</v>
      </c>
      <c r="B17" s="1132" t="s">
        <v>216</v>
      </c>
      <c r="C17" s="945">
        <f>SUM(C10:C16)</f>
        <v>8473075.9500000011</v>
      </c>
      <c r="D17" s="543">
        <f>SUM(D10:D16)</f>
        <v>6993038.9299999997</v>
      </c>
      <c r="E17" s="19"/>
      <c r="F17" s="19"/>
      <c r="G17" s="19"/>
      <c r="H17" s="19"/>
      <c r="I17" s="19"/>
      <c r="J17" s="19"/>
      <c r="K17" s="19"/>
    </row>
    <row r="18" spans="1:15" ht="19.5" customHeight="1" x14ac:dyDescent="0.3">
      <c r="A18" s="49"/>
      <c r="B18" s="132"/>
      <c r="C18" s="19"/>
      <c r="D18" s="19"/>
      <c r="E18" s="19"/>
      <c r="F18" s="19"/>
      <c r="G18" s="19"/>
      <c r="H18" s="19"/>
      <c r="I18" s="19"/>
      <c r="J18" s="19"/>
      <c r="K18" s="19"/>
    </row>
    <row r="19" spans="1:15" ht="33.6" customHeight="1" x14ac:dyDescent="0.3">
      <c r="A19" s="2050" t="s">
        <v>475</v>
      </c>
      <c r="B19" s="2050"/>
      <c r="C19" s="2050"/>
      <c r="D19" s="2050"/>
      <c r="E19" s="19"/>
      <c r="F19" s="19"/>
      <c r="G19" s="19"/>
      <c r="H19" s="19"/>
      <c r="I19" s="19"/>
      <c r="J19" s="19"/>
      <c r="K19" s="19"/>
    </row>
    <row r="20" spans="1:15" ht="19.5" customHeight="1" x14ac:dyDescent="0.3">
      <c r="A20" s="49"/>
      <c r="B20" s="132"/>
      <c r="C20" s="19"/>
      <c r="D20" s="19"/>
      <c r="E20" s="2051"/>
      <c r="F20" s="2051"/>
      <c r="G20" s="2051"/>
      <c r="H20" s="2051"/>
      <c r="I20" s="355"/>
      <c r="J20" s="19"/>
      <c r="K20" s="19"/>
    </row>
    <row r="21" spans="1:15" ht="19.5" customHeight="1" thickBot="1" x14ac:dyDescent="0.35">
      <c r="A21" s="49"/>
      <c r="B21" s="131" t="s">
        <v>285</v>
      </c>
      <c r="C21" s="19"/>
      <c r="D21" s="19"/>
      <c r="E21" s="19"/>
      <c r="F21" s="19"/>
      <c r="G21" s="19"/>
      <c r="H21" s="19"/>
      <c r="I21" s="19"/>
      <c r="J21" s="19"/>
      <c r="K21" s="19"/>
    </row>
    <row r="22" spans="1:15" ht="26.25" customHeight="1" x14ac:dyDescent="0.3">
      <c r="A22" s="2057" t="s">
        <v>396</v>
      </c>
      <c r="B22" s="2041" t="s">
        <v>268</v>
      </c>
      <c r="C22" s="2065" t="s">
        <v>437</v>
      </c>
      <c r="D22" s="2040"/>
      <c r="E22" s="2040"/>
      <c r="F22" s="2040"/>
      <c r="G22" s="2040"/>
      <c r="H22" s="2041"/>
      <c r="I22" s="2039" t="s">
        <v>438</v>
      </c>
      <c r="J22" s="2040"/>
      <c r="K22" s="2041"/>
    </row>
    <row r="23" spans="1:15" ht="26.25" customHeight="1" x14ac:dyDescent="0.3">
      <c r="A23" s="2062"/>
      <c r="B23" s="2044"/>
      <c r="C23" s="2045" t="s">
        <v>71</v>
      </c>
      <c r="D23" s="2043"/>
      <c r="E23" s="2043"/>
      <c r="F23" s="2043" t="s">
        <v>88</v>
      </c>
      <c r="G23" s="2043"/>
      <c r="H23" s="2044"/>
      <c r="I23" s="2042"/>
      <c r="J23" s="2043"/>
      <c r="K23" s="2044"/>
    </row>
    <row r="24" spans="1:15" ht="27" customHeight="1" thickBot="1" x14ac:dyDescent="0.35">
      <c r="A24" s="2063"/>
      <c r="B24" s="2064"/>
      <c r="C24" s="1220" t="s">
        <v>209</v>
      </c>
      <c r="D24" s="446" t="s">
        <v>210</v>
      </c>
      <c r="E24" s="446" t="s">
        <v>73</v>
      </c>
      <c r="F24" s="446" t="s">
        <v>209</v>
      </c>
      <c r="G24" s="446" t="s">
        <v>210</v>
      </c>
      <c r="H24" s="1221" t="s">
        <v>73</v>
      </c>
      <c r="I24" s="1213" t="s">
        <v>209</v>
      </c>
      <c r="J24" s="351" t="s">
        <v>210</v>
      </c>
      <c r="K24" s="244" t="s">
        <v>216</v>
      </c>
    </row>
    <row r="25" spans="1:15" ht="19.5" customHeight="1" thickBot="1" x14ac:dyDescent="0.35">
      <c r="A25" s="1218" t="s">
        <v>371</v>
      </c>
      <c r="B25" s="1217" t="s">
        <v>337</v>
      </c>
      <c r="C25" s="541">
        <f>C26+C27+C28</f>
        <v>579406.92000000004</v>
      </c>
      <c r="D25" s="542">
        <f t="shared" ref="D25:K25" si="0">D26+D27+D28</f>
        <v>6582172.4000000004</v>
      </c>
      <c r="E25" s="542">
        <f t="shared" si="0"/>
        <v>7161579.3200000003</v>
      </c>
      <c r="F25" s="542">
        <f t="shared" si="0"/>
        <v>54951</v>
      </c>
      <c r="G25" s="542">
        <f t="shared" si="0"/>
        <v>0</v>
      </c>
      <c r="H25" s="543">
        <f t="shared" si="0"/>
        <v>54951</v>
      </c>
      <c r="I25" s="945">
        <f t="shared" si="0"/>
        <v>425306.6</v>
      </c>
      <c r="J25" s="542">
        <f t="shared" si="0"/>
        <v>5310539.7699999996</v>
      </c>
      <c r="K25" s="543">
        <f t="shared" si="0"/>
        <v>5735846.3699999992</v>
      </c>
    </row>
    <row r="26" spans="1:15" ht="19.5" customHeight="1" x14ac:dyDescent="0.3">
      <c r="A26" s="260" t="s">
        <v>380</v>
      </c>
      <c r="B26" s="1216" t="s">
        <v>338</v>
      </c>
      <c r="C26" s="598">
        <v>0</v>
      </c>
      <c r="D26" s="599">
        <v>0</v>
      </c>
      <c r="E26" s="606">
        <f t="shared" ref="E26:E36" si="1">C26+D26</f>
        <v>0</v>
      </c>
      <c r="F26" s="599">
        <v>0</v>
      </c>
      <c r="G26" s="599">
        <v>0</v>
      </c>
      <c r="H26" s="607">
        <f t="shared" ref="H26:H36" si="2">F26+G26</f>
        <v>0</v>
      </c>
      <c r="I26" s="608">
        <v>0</v>
      </c>
      <c r="J26" s="606">
        <v>0</v>
      </c>
      <c r="K26" s="607">
        <f t="shared" ref="K26:K36" si="3">J26+I26</f>
        <v>0</v>
      </c>
    </row>
    <row r="27" spans="1:15" ht="19.5" customHeight="1" x14ac:dyDescent="0.3">
      <c r="A27" s="243" t="s">
        <v>384</v>
      </c>
      <c r="B27" s="1121" t="s">
        <v>339</v>
      </c>
      <c r="C27" s="534">
        <v>0</v>
      </c>
      <c r="D27" s="535">
        <v>0</v>
      </c>
      <c r="E27" s="1224">
        <f t="shared" si="1"/>
        <v>0</v>
      </c>
      <c r="F27" s="535">
        <v>0</v>
      </c>
      <c r="G27" s="535">
        <v>0</v>
      </c>
      <c r="H27" s="1222">
        <f t="shared" si="2"/>
        <v>0</v>
      </c>
      <c r="I27" s="1223">
        <v>0</v>
      </c>
      <c r="J27" s="1224">
        <v>90000</v>
      </c>
      <c r="K27" s="1222">
        <f t="shared" si="3"/>
        <v>90000</v>
      </c>
      <c r="M27" s="70"/>
      <c r="N27" s="70"/>
      <c r="O27" s="70"/>
    </row>
    <row r="28" spans="1:15" ht="19.5" customHeight="1" x14ac:dyDescent="0.3">
      <c r="A28" s="243" t="s">
        <v>385</v>
      </c>
      <c r="B28" s="1214" t="s">
        <v>340</v>
      </c>
      <c r="C28" s="534">
        <f>C29+C30</f>
        <v>579406.92000000004</v>
      </c>
      <c r="D28" s="535">
        <f t="shared" ref="D28:K28" si="4">D29+D30</f>
        <v>6582172.4000000004</v>
      </c>
      <c r="E28" s="1224">
        <f t="shared" si="4"/>
        <v>7161579.3200000003</v>
      </c>
      <c r="F28" s="535">
        <f t="shared" si="4"/>
        <v>54951</v>
      </c>
      <c r="G28" s="535">
        <f t="shared" si="4"/>
        <v>0</v>
      </c>
      <c r="H28" s="1222">
        <f t="shared" si="4"/>
        <v>54951</v>
      </c>
      <c r="I28" s="1223">
        <f t="shared" si="4"/>
        <v>425306.6</v>
      </c>
      <c r="J28" s="1224">
        <f t="shared" si="4"/>
        <v>5220539.7699999996</v>
      </c>
      <c r="K28" s="1222">
        <f t="shared" si="4"/>
        <v>5645846.3699999992</v>
      </c>
    </row>
    <row r="29" spans="1:15" ht="19.5" customHeight="1" x14ac:dyDescent="0.3">
      <c r="A29" s="243" t="s">
        <v>386</v>
      </c>
      <c r="B29" s="1215" t="s">
        <v>341</v>
      </c>
      <c r="C29" s="534">
        <v>0</v>
      </c>
      <c r="D29" s="535">
        <v>0</v>
      </c>
      <c r="E29" s="1224">
        <f t="shared" si="1"/>
        <v>0</v>
      </c>
      <c r="F29" s="535">
        <v>0</v>
      </c>
      <c r="G29" s="535">
        <v>0</v>
      </c>
      <c r="H29" s="1222">
        <f t="shared" si="2"/>
        <v>0</v>
      </c>
      <c r="I29" s="1223">
        <v>0</v>
      </c>
      <c r="J29" s="1224">
        <v>0</v>
      </c>
      <c r="K29" s="1222">
        <f t="shared" si="3"/>
        <v>0</v>
      </c>
    </row>
    <row r="30" spans="1:15" ht="19.5" customHeight="1" thickBot="1" x14ac:dyDescent="0.35">
      <c r="A30" s="1211" t="s">
        <v>387</v>
      </c>
      <c r="B30" s="1219" t="s">
        <v>342</v>
      </c>
      <c r="C30" s="537">
        <v>579406.92000000004</v>
      </c>
      <c r="D30" s="538">
        <v>6582172.4000000004</v>
      </c>
      <c r="E30" s="1092">
        <f t="shared" si="1"/>
        <v>7161579.3200000003</v>
      </c>
      <c r="F30" s="538">
        <v>54951</v>
      </c>
      <c r="G30" s="538">
        <v>0</v>
      </c>
      <c r="H30" s="1225">
        <f t="shared" si="2"/>
        <v>54951</v>
      </c>
      <c r="I30" s="1226">
        <v>425306.6</v>
      </c>
      <c r="J30" s="1092">
        <v>5220539.7699999996</v>
      </c>
      <c r="K30" s="1225">
        <f t="shared" si="3"/>
        <v>5645846.3699999992</v>
      </c>
    </row>
    <row r="31" spans="1:15" ht="19.5" customHeight="1" thickBot="1" x14ac:dyDescent="0.35">
      <c r="A31" s="1218" t="s">
        <v>388</v>
      </c>
      <c r="B31" s="1217" t="s">
        <v>336</v>
      </c>
      <c r="C31" s="541">
        <f>C32+C33+C34</f>
        <v>1021.25</v>
      </c>
      <c r="D31" s="542">
        <f t="shared" ref="D31:K31" si="5">D32+D33+D34</f>
        <v>14405.71</v>
      </c>
      <c r="E31" s="542">
        <f t="shared" si="5"/>
        <v>726162.66999999993</v>
      </c>
      <c r="F31" s="542">
        <f t="shared" si="5"/>
        <v>349597.05</v>
      </c>
      <c r="G31" s="542">
        <f t="shared" si="5"/>
        <v>0</v>
      </c>
      <c r="H31" s="543">
        <f t="shared" si="5"/>
        <v>349597.05</v>
      </c>
      <c r="I31" s="945">
        <f t="shared" si="5"/>
        <v>1092848.21</v>
      </c>
      <c r="J31" s="542">
        <f t="shared" si="5"/>
        <v>127866.8</v>
      </c>
      <c r="K31" s="543">
        <f t="shared" si="5"/>
        <v>1220715.01</v>
      </c>
    </row>
    <row r="32" spans="1:15" ht="19.5" customHeight="1" x14ac:dyDescent="0.3">
      <c r="A32" s="260" t="s">
        <v>389</v>
      </c>
      <c r="B32" s="1216" t="s">
        <v>338</v>
      </c>
      <c r="C32" s="598">
        <v>0</v>
      </c>
      <c r="D32" s="599">
        <v>0</v>
      </c>
      <c r="E32" s="606">
        <f t="shared" si="1"/>
        <v>0</v>
      </c>
      <c r="F32" s="599">
        <v>0</v>
      </c>
      <c r="G32" s="599">
        <v>0</v>
      </c>
      <c r="H32" s="607">
        <f t="shared" si="2"/>
        <v>0</v>
      </c>
      <c r="I32" s="608">
        <v>0</v>
      </c>
      <c r="J32" s="606">
        <v>0</v>
      </c>
      <c r="K32" s="607">
        <f t="shared" si="3"/>
        <v>0</v>
      </c>
    </row>
    <row r="33" spans="1:11" ht="19.5" customHeight="1" x14ac:dyDescent="0.3">
      <c r="A33" s="243" t="s">
        <v>390</v>
      </c>
      <c r="B33" s="1121" t="s">
        <v>339</v>
      </c>
      <c r="C33" s="534">
        <v>1021.25</v>
      </c>
      <c r="D33" s="535">
        <v>14405.71</v>
      </c>
      <c r="E33" s="1224">
        <f t="shared" si="1"/>
        <v>15426.96</v>
      </c>
      <c r="F33" s="535">
        <v>0</v>
      </c>
      <c r="G33" s="535">
        <v>0</v>
      </c>
      <c r="H33" s="1222">
        <f t="shared" si="2"/>
        <v>0</v>
      </c>
      <c r="I33" s="1223">
        <v>0</v>
      </c>
      <c r="J33" s="1224">
        <v>0</v>
      </c>
      <c r="K33" s="1222">
        <f t="shared" si="3"/>
        <v>0</v>
      </c>
    </row>
    <row r="34" spans="1:11" ht="19.5" customHeight="1" x14ac:dyDescent="0.3">
      <c r="A34" s="243" t="s">
        <v>391</v>
      </c>
      <c r="B34" s="1214" t="s">
        <v>340</v>
      </c>
      <c r="C34" s="534">
        <f>C35+C36</f>
        <v>0</v>
      </c>
      <c r="D34" s="535"/>
      <c r="E34" s="1224">
        <f t="shared" ref="E34:K34" si="6">E35+E36</f>
        <v>710735.71</v>
      </c>
      <c r="F34" s="535">
        <f t="shared" si="6"/>
        <v>349597.05</v>
      </c>
      <c r="G34" s="535">
        <f t="shared" si="6"/>
        <v>0</v>
      </c>
      <c r="H34" s="1222">
        <f t="shared" si="6"/>
        <v>349597.05</v>
      </c>
      <c r="I34" s="1223">
        <f t="shared" si="6"/>
        <v>1092848.21</v>
      </c>
      <c r="J34" s="1224">
        <f t="shared" si="6"/>
        <v>127866.8</v>
      </c>
      <c r="K34" s="1222">
        <f t="shared" si="6"/>
        <v>1220715.01</v>
      </c>
    </row>
    <row r="35" spans="1:11" ht="19.5" customHeight="1" x14ac:dyDescent="0.3">
      <c r="A35" s="243" t="s">
        <v>392</v>
      </c>
      <c r="B35" s="1215" t="s">
        <v>341</v>
      </c>
      <c r="C35" s="534">
        <v>0</v>
      </c>
      <c r="D35" s="535">
        <v>0</v>
      </c>
      <c r="E35" s="1224">
        <f t="shared" si="1"/>
        <v>0</v>
      </c>
      <c r="F35" s="535">
        <v>0</v>
      </c>
      <c r="G35" s="535">
        <v>0</v>
      </c>
      <c r="H35" s="1222">
        <f t="shared" si="2"/>
        <v>0</v>
      </c>
      <c r="I35" s="601">
        <v>0</v>
      </c>
      <c r="J35" s="535">
        <v>127866.8</v>
      </c>
      <c r="K35" s="1222">
        <f t="shared" si="3"/>
        <v>127866.8</v>
      </c>
    </row>
    <row r="36" spans="1:11" ht="19.5" customHeight="1" thickBot="1" x14ac:dyDescent="0.35">
      <c r="A36" s="1211" t="s">
        <v>393</v>
      </c>
      <c r="B36" s="1219" t="s">
        <v>342</v>
      </c>
      <c r="C36" s="537">
        <v>0</v>
      </c>
      <c r="D36" s="538">
        <v>710735.71</v>
      </c>
      <c r="E36" s="1092">
        <f t="shared" si="1"/>
        <v>710735.71</v>
      </c>
      <c r="F36" s="538">
        <v>349597.05</v>
      </c>
      <c r="G36" s="538">
        <v>0</v>
      </c>
      <c r="H36" s="1225">
        <f t="shared" si="2"/>
        <v>349597.05</v>
      </c>
      <c r="I36" s="605">
        <v>1092848.21</v>
      </c>
      <c r="J36" s="538">
        <v>0</v>
      </c>
      <c r="K36" s="1225">
        <f t="shared" si="3"/>
        <v>1092848.21</v>
      </c>
    </row>
    <row r="37" spans="1:11" ht="19.5" customHeight="1" thickBot="1" x14ac:dyDescent="0.35">
      <c r="A37" s="1218" t="s">
        <v>394</v>
      </c>
      <c r="B37" s="1132" t="s">
        <v>73</v>
      </c>
      <c r="C37" s="541">
        <f>C25+C31</f>
        <v>580428.17000000004</v>
      </c>
      <c r="D37" s="542">
        <f t="shared" ref="D37:K37" si="7">D25+D31</f>
        <v>6596578.1100000003</v>
      </c>
      <c r="E37" s="542">
        <f t="shared" si="7"/>
        <v>7887741.9900000002</v>
      </c>
      <c r="F37" s="542">
        <f t="shared" si="7"/>
        <v>404548.05</v>
      </c>
      <c r="G37" s="542">
        <f t="shared" si="7"/>
        <v>0</v>
      </c>
      <c r="H37" s="543">
        <f t="shared" si="7"/>
        <v>404548.05</v>
      </c>
      <c r="I37" s="945">
        <f t="shared" si="7"/>
        <v>1518154.81</v>
      </c>
      <c r="J37" s="542">
        <f t="shared" si="7"/>
        <v>5438406.5699999994</v>
      </c>
      <c r="K37" s="543">
        <f t="shared" si="7"/>
        <v>6956561.379999999</v>
      </c>
    </row>
    <row r="38" spans="1:11" ht="19.5" customHeight="1" x14ac:dyDescent="0.3">
      <c r="A38" s="114"/>
      <c r="B38" s="113"/>
      <c r="C38" s="19"/>
      <c r="D38" s="19"/>
      <c r="E38" s="19"/>
      <c r="F38" s="19"/>
      <c r="G38" s="19"/>
      <c r="H38" s="19"/>
      <c r="I38" s="19"/>
      <c r="J38" s="19"/>
      <c r="K38" s="19"/>
    </row>
    <row r="39" spans="1:11" ht="19.5" customHeight="1" thickBot="1" x14ac:dyDescent="0.35">
      <c r="A39" s="114"/>
      <c r="B39" s="131" t="s">
        <v>349</v>
      </c>
      <c r="C39" s="19"/>
      <c r="D39" s="19"/>
      <c r="E39" s="19"/>
      <c r="F39" s="19"/>
      <c r="G39" s="19"/>
      <c r="H39" s="19"/>
      <c r="I39" s="19"/>
      <c r="J39" s="19"/>
      <c r="K39" s="19"/>
    </row>
    <row r="40" spans="1:11" ht="45" customHeight="1" x14ac:dyDescent="0.3">
      <c r="A40" s="2057" t="s">
        <v>396</v>
      </c>
      <c r="B40" s="2059" t="s">
        <v>268</v>
      </c>
      <c r="C40" s="2039" t="s">
        <v>437</v>
      </c>
      <c r="D40" s="2040"/>
      <c r="E40" s="2040"/>
      <c r="F40" s="2041" t="s">
        <v>438</v>
      </c>
      <c r="G40" s="355"/>
      <c r="H40" s="19"/>
      <c r="I40" s="19"/>
      <c r="J40" s="19"/>
      <c r="K40" s="19"/>
    </row>
    <row r="41" spans="1:11" ht="37.5" customHeight="1" thickBot="1" x14ac:dyDescent="0.35">
      <c r="A41" s="2058"/>
      <c r="B41" s="2060"/>
      <c r="C41" s="868" t="s">
        <v>71</v>
      </c>
      <c r="D41" s="215" t="s">
        <v>88</v>
      </c>
      <c r="E41" s="215" t="s">
        <v>73</v>
      </c>
      <c r="F41" s="2061"/>
      <c r="G41" s="355"/>
      <c r="H41" s="19"/>
      <c r="I41" s="19"/>
      <c r="J41" s="19"/>
      <c r="K41" s="19"/>
    </row>
    <row r="42" spans="1:11" ht="33" customHeight="1" thickBot="1" x14ac:dyDescent="0.35">
      <c r="A42" s="1233" t="s">
        <v>371</v>
      </c>
      <c r="B42" s="1234" t="s">
        <v>343</v>
      </c>
      <c r="C42" s="1075">
        <v>408976.87</v>
      </c>
      <c r="D42" s="1076">
        <v>0</v>
      </c>
      <c r="E42" s="1235">
        <f>D42+C42</f>
        <v>408976.87</v>
      </c>
      <c r="F42" s="1236">
        <v>0</v>
      </c>
      <c r="G42" s="20"/>
      <c r="H42" s="19"/>
      <c r="I42" s="19"/>
      <c r="J42" s="19"/>
      <c r="K42" s="19"/>
    </row>
    <row r="43" spans="1:11" ht="33" customHeight="1" thickBot="1" x14ac:dyDescent="0.35">
      <c r="A43" s="1230" t="s">
        <v>380</v>
      </c>
      <c r="B43" s="1231" t="s">
        <v>745</v>
      </c>
      <c r="C43" s="945">
        <f>C44+C45</f>
        <v>40904.589999999997</v>
      </c>
      <c r="D43" s="542">
        <f>D44+D45</f>
        <v>0</v>
      </c>
      <c r="E43" s="882">
        <f>E44+E45</f>
        <v>40904.589999999997</v>
      </c>
      <c r="F43" s="543">
        <f>F44+F45</f>
        <v>0</v>
      </c>
      <c r="G43" s="45"/>
      <c r="H43" s="19"/>
      <c r="I43" s="19"/>
      <c r="J43" s="19"/>
      <c r="K43" s="19"/>
    </row>
    <row r="44" spans="1:11" ht="31.5" customHeight="1" x14ac:dyDescent="0.3">
      <c r="A44" s="1228" t="s">
        <v>386</v>
      </c>
      <c r="B44" s="1229" t="s">
        <v>770</v>
      </c>
      <c r="C44" s="604">
        <v>39004.589999999997</v>
      </c>
      <c r="D44" s="599">
        <v>0</v>
      </c>
      <c r="E44" s="1237">
        <f>D44+C44</f>
        <v>39004.589999999997</v>
      </c>
      <c r="F44" s="603">
        <v>0</v>
      </c>
      <c r="G44" s="19"/>
      <c r="H44" s="19"/>
      <c r="I44" s="19"/>
      <c r="J44" s="19"/>
      <c r="K44" s="19"/>
    </row>
    <row r="45" spans="1:11" ht="33.75" customHeight="1" thickBot="1" x14ac:dyDescent="0.35">
      <c r="A45" s="1227" t="s">
        <v>389</v>
      </c>
      <c r="B45" s="1232" t="s">
        <v>771</v>
      </c>
      <c r="C45" s="605">
        <v>1900</v>
      </c>
      <c r="D45" s="538">
        <v>0</v>
      </c>
      <c r="E45" s="1238">
        <f>D45+C45</f>
        <v>1900</v>
      </c>
      <c r="F45" s="539">
        <v>0</v>
      </c>
      <c r="G45" s="45"/>
      <c r="H45" s="19"/>
      <c r="I45" s="19"/>
      <c r="J45" s="19"/>
      <c r="K45" s="19"/>
    </row>
    <row r="46" spans="1:11" ht="24.75" customHeight="1" thickBot="1" x14ac:dyDescent="0.35">
      <c r="A46" s="1230" t="s">
        <v>390</v>
      </c>
      <c r="B46" s="1231" t="s">
        <v>345</v>
      </c>
      <c r="C46" s="945">
        <f>C47+C48</f>
        <v>0</v>
      </c>
      <c r="D46" s="542">
        <f>D47+D48</f>
        <v>0</v>
      </c>
      <c r="E46" s="882">
        <f>E47+E48</f>
        <v>0</v>
      </c>
      <c r="F46" s="543">
        <f>F47+F48</f>
        <v>0</v>
      </c>
      <c r="G46" s="45"/>
      <c r="H46" s="19"/>
      <c r="I46" s="19"/>
      <c r="J46" s="19"/>
      <c r="K46" s="19"/>
    </row>
    <row r="47" spans="1:11" ht="24.75" customHeight="1" x14ac:dyDescent="0.3">
      <c r="A47" s="1228" t="s">
        <v>391</v>
      </c>
      <c r="B47" s="1229" t="s">
        <v>423</v>
      </c>
      <c r="C47" s="604"/>
      <c r="D47" s="599">
        <v>0</v>
      </c>
      <c r="E47" s="1237">
        <f>D47+C47</f>
        <v>0</v>
      </c>
      <c r="F47" s="603">
        <v>0</v>
      </c>
      <c r="G47" s="133"/>
      <c r="H47" s="19"/>
      <c r="I47" s="19"/>
      <c r="J47" s="19"/>
      <c r="K47" s="19"/>
    </row>
    <row r="48" spans="1:11" ht="24.75" customHeight="1" thickBot="1" x14ac:dyDescent="0.35">
      <c r="A48" s="1227" t="s">
        <v>392</v>
      </c>
      <c r="B48" s="1232" t="s">
        <v>348</v>
      </c>
      <c r="C48" s="605"/>
      <c r="D48" s="538">
        <v>0</v>
      </c>
      <c r="E48" s="1238">
        <f>D48+C48</f>
        <v>0</v>
      </c>
      <c r="F48" s="539">
        <v>0</v>
      </c>
      <c r="G48" s="45"/>
      <c r="H48" s="19"/>
      <c r="I48" s="19"/>
      <c r="J48" s="19"/>
      <c r="K48" s="19"/>
    </row>
    <row r="49" spans="1:11" ht="19.5" customHeight="1" thickBot="1" x14ac:dyDescent="0.35">
      <c r="A49" s="1230" t="s">
        <v>393</v>
      </c>
      <c r="B49" s="937" t="s">
        <v>216</v>
      </c>
      <c r="C49" s="884">
        <f>C42+C43+C46</f>
        <v>449881.45999999996</v>
      </c>
      <c r="D49" s="882">
        <f>D42+D43+D46</f>
        <v>0</v>
      </c>
      <c r="E49" s="882">
        <f>E42+E43+E46</f>
        <v>449881.45999999996</v>
      </c>
      <c r="F49" s="883">
        <f>F42+F43+F46</f>
        <v>0</v>
      </c>
      <c r="G49" s="45"/>
      <c r="H49" s="19"/>
      <c r="I49" s="19"/>
      <c r="J49" s="19"/>
      <c r="K49" s="19"/>
    </row>
    <row r="50" spans="1:11" ht="19.5" customHeight="1" x14ac:dyDescent="0.3">
      <c r="F50" s="72"/>
      <c r="G50" s="72"/>
      <c r="H50" s="72"/>
      <c r="I50" s="72"/>
    </row>
    <row r="51" spans="1:11" ht="19.5" customHeight="1" x14ac:dyDescent="0.3">
      <c r="F51" s="72"/>
      <c r="G51" s="72"/>
      <c r="H51" s="72"/>
      <c r="I51" s="72"/>
    </row>
  </sheetData>
  <mergeCells count="18">
    <mergeCell ref="B1:E1"/>
    <mergeCell ref="A40:A41"/>
    <mergeCell ref="B40:B41"/>
    <mergeCell ref="C40:E40"/>
    <mergeCell ref="F40:F41"/>
    <mergeCell ref="A22:A24"/>
    <mergeCell ref="B22:B24"/>
    <mergeCell ref="C22:H22"/>
    <mergeCell ref="I22:K23"/>
    <mergeCell ref="C23:E23"/>
    <mergeCell ref="F23:H23"/>
    <mergeCell ref="B8:B9"/>
    <mergeCell ref="B4:E4"/>
    <mergeCell ref="A19:D19"/>
    <mergeCell ref="E20:H20"/>
    <mergeCell ref="A8:A9"/>
    <mergeCell ref="C8:C9"/>
    <mergeCell ref="D8:D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35"/>
  <sheetViews>
    <sheetView topLeftCell="A7" zoomScaleNormal="100" workbookViewId="0"/>
  </sheetViews>
  <sheetFormatPr defaultColWidth="9.140625" defaultRowHeight="15" x14ac:dyDescent="0.3"/>
  <cols>
    <col min="1" max="1" width="10.5703125" style="341" customWidth="1"/>
    <col min="2" max="2" width="72.140625" style="341" customWidth="1"/>
    <col min="3" max="3" width="23.42578125" style="341" customWidth="1"/>
    <col min="4" max="4" width="19.5703125" style="341" customWidth="1"/>
    <col min="5" max="5" width="23.7109375" style="341" customWidth="1"/>
    <col min="6" max="6" width="31.5703125" style="341" customWidth="1"/>
    <col min="7" max="16384" width="9.140625" style="341"/>
  </cols>
  <sheetData>
    <row r="1" spans="1:13" x14ac:dyDescent="0.3">
      <c r="A1" s="56"/>
      <c r="B1" s="203" t="s">
        <v>440</v>
      </c>
      <c r="C1" s="203"/>
      <c r="D1" s="56"/>
      <c r="E1" s="56"/>
      <c r="F1" s="56"/>
      <c r="M1" s="435"/>
    </row>
    <row r="2" spans="1:13" x14ac:dyDescent="0.3">
      <c r="A2" s="56"/>
      <c r="B2" s="56"/>
      <c r="C2" s="56"/>
      <c r="D2" s="56"/>
      <c r="E2" s="56"/>
      <c r="F2" s="56"/>
    </row>
    <row r="3" spans="1:13" ht="15.75" x14ac:dyDescent="0.3">
      <c r="A3" s="56"/>
      <c r="B3" s="201" t="s">
        <v>717</v>
      </c>
      <c r="C3" s="433"/>
      <c r="D3" s="56"/>
      <c r="E3" s="56"/>
      <c r="F3" s="56"/>
    </row>
    <row r="4" spans="1:13" ht="25.5" x14ac:dyDescent="0.3">
      <c r="A4" s="56"/>
      <c r="B4" s="81" t="s">
        <v>816</v>
      </c>
      <c r="C4" s="204"/>
      <c r="D4" s="56"/>
      <c r="E4" s="56"/>
      <c r="F4" s="56"/>
    </row>
    <row r="5" spans="1:13" x14ac:dyDescent="0.3">
      <c r="A5" s="56"/>
      <c r="B5" s="436"/>
      <c r="C5" s="436"/>
      <c r="D5" s="56"/>
      <c r="E5" s="56"/>
      <c r="F5" s="56"/>
    </row>
    <row r="6" spans="1:13" ht="24.75" customHeight="1" thickBot="1" x14ac:dyDescent="0.35">
      <c r="A6" s="56"/>
      <c r="B6" s="2014" t="s">
        <v>817</v>
      </c>
      <c r="C6" s="2014"/>
      <c r="D6" s="2014"/>
      <c r="E6" s="2014"/>
      <c r="F6" s="2014"/>
    </row>
    <row r="7" spans="1:13" ht="21" customHeight="1" x14ac:dyDescent="0.3">
      <c r="A7" s="2067" t="s">
        <v>396</v>
      </c>
      <c r="B7" s="2069" t="s">
        <v>268</v>
      </c>
      <c r="C7" s="1885" t="s">
        <v>437</v>
      </c>
      <c r="D7" s="1866"/>
      <c r="E7" s="1867"/>
      <c r="F7" s="2071" t="s">
        <v>438</v>
      </c>
    </row>
    <row r="8" spans="1:13" ht="36.75" customHeight="1" thickBot="1" x14ac:dyDescent="0.35">
      <c r="A8" s="2068"/>
      <c r="B8" s="2070"/>
      <c r="C8" s="1163" t="s">
        <v>71</v>
      </c>
      <c r="D8" s="438" t="s">
        <v>88</v>
      </c>
      <c r="E8" s="1164" t="s">
        <v>73</v>
      </c>
      <c r="F8" s="2072"/>
    </row>
    <row r="9" spans="1:13" ht="15.75" thickBot="1" x14ac:dyDescent="0.35">
      <c r="A9" s="1241" t="s">
        <v>371</v>
      </c>
      <c r="B9" s="1242" t="s">
        <v>249</v>
      </c>
      <c r="C9" s="619">
        <f>C10+C11+C12</f>
        <v>107567.25</v>
      </c>
      <c r="D9" s="620">
        <f>D10+D11+D12</f>
        <v>0</v>
      </c>
      <c r="E9" s="621">
        <f>E10+E11+E12</f>
        <v>107567.25</v>
      </c>
      <c r="F9" s="487">
        <f>F10+F11+F12</f>
        <v>98361</v>
      </c>
    </row>
    <row r="10" spans="1:13" ht="17.25" customHeight="1" x14ac:dyDescent="0.3">
      <c r="A10" s="245" t="s">
        <v>380</v>
      </c>
      <c r="B10" s="1240" t="s">
        <v>77</v>
      </c>
      <c r="C10" s="946">
        <v>54904.12</v>
      </c>
      <c r="D10" s="947">
        <v>0</v>
      </c>
      <c r="E10" s="627">
        <f>D10+C10</f>
        <v>54904.12</v>
      </c>
      <c r="F10" s="1250">
        <v>48273.98</v>
      </c>
    </row>
    <row r="11" spans="1:13" ht="21" customHeight="1" x14ac:dyDescent="0.3">
      <c r="A11" s="185" t="s">
        <v>384</v>
      </c>
      <c r="B11" s="1239" t="s">
        <v>278</v>
      </c>
      <c r="C11" s="837">
        <v>0</v>
      </c>
      <c r="D11" s="818">
        <v>0</v>
      </c>
      <c r="E11" s="613">
        <f>D11+C11</f>
        <v>0</v>
      </c>
      <c r="F11" s="1251">
        <v>0</v>
      </c>
    </row>
    <row r="12" spans="1:13" ht="19.5" customHeight="1" thickBot="1" x14ac:dyDescent="0.35">
      <c r="A12" s="1209" t="s">
        <v>385</v>
      </c>
      <c r="B12" s="1243" t="s">
        <v>279</v>
      </c>
      <c r="C12" s="951">
        <v>52663.13</v>
      </c>
      <c r="D12" s="952">
        <v>0</v>
      </c>
      <c r="E12" s="618">
        <f t="shared" ref="E12:E18" si="0">D12+C12</f>
        <v>52663.13</v>
      </c>
      <c r="F12" s="1252">
        <v>50087.02</v>
      </c>
    </row>
    <row r="13" spans="1:13" ht="19.5" customHeight="1" thickBot="1" x14ac:dyDescent="0.35">
      <c r="A13" s="1241" t="s">
        <v>386</v>
      </c>
      <c r="B13" s="987" t="s">
        <v>432</v>
      </c>
      <c r="C13" s="619">
        <f>C14+C15</f>
        <v>70723.240000000005</v>
      </c>
      <c r="D13" s="620">
        <f>D14+D15</f>
        <v>201357.94</v>
      </c>
      <c r="E13" s="621">
        <f>E14+E15</f>
        <v>272081.18</v>
      </c>
      <c r="F13" s="487">
        <f>F14+F15</f>
        <v>293653.75</v>
      </c>
    </row>
    <row r="14" spans="1:13" ht="23.25" customHeight="1" x14ac:dyDescent="0.3">
      <c r="A14" s="245" t="s">
        <v>387</v>
      </c>
      <c r="B14" s="1244" t="s">
        <v>818</v>
      </c>
      <c r="C14" s="625"/>
      <c r="D14" s="626"/>
      <c r="E14" s="627">
        <f t="shared" si="0"/>
        <v>0</v>
      </c>
      <c r="F14" s="709"/>
    </row>
    <row r="15" spans="1:13" ht="17.25" customHeight="1" thickBot="1" x14ac:dyDescent="0.35">
      <c r="A15" s="1209" t="s">
        <v>388</v>
      </c>
      <c r="B15" s="1245" t="s">
        <v>819</v>
      </c>
      <c r="C15" s="951">
        <v>70723.240000000005</v>
      </c>
      <c r="D15" s="952">
        <v>201357.94</v>
      </c>
      <c r="E15" s="618">
        <f t="shared" si="0"/>
        <v>272081.18</v>
      </c>
      <c r="F15" s="1252">
        <v>293653.75</v>
      </c>
    </row>
    <row r="16" spans="1:13" ht="18.75" customHeight="1" thickBot="1" x14ac:dyDescent="0.35">
      <c r="A16" s="1241" t="s">
        <v>389</v>
      </c>
      <c r="B16" s="1247" t="s">
        <v>745</v>
      </c>
      <c r="C16" s="619">
        <f>C17+C18</f>
        <v>0</v>
      </c>
      <c r="D16" s="620">
        <f>D17+D18</f>
        <v>0</v>
      </c>
      <c r="E16" s="621">
        <f>E17+E18</f>
        <v>0</v>
      </c>
      <c r="F16" s="487">
        <f>F17+F18</f>
        <v>0</v>
      </c>
    </row>
    <row r="17" spans="1:6" ht="37.5" customHeight="1" x14ac:dyDescent="0.3">
      <c r="A17" s="245" t="s">
        <v>390</v>
      </c>
      <c r="B17" s="1246" t="s">
        <v>820</v>
      </c>
      <c r="C17" s="946">
        <v>0</v>
      </c>
      <c r="D17" s="947">
        <v>0</v>
      </c>
      <c r="E17" s="627">
        <f t="shared" si="0"/>
        <v>0</v>
      </c>
      <c r="F17" s="1250"/>
    </row>
    <row r="18" spans="1:6" ht="36" customHeight="1" thickBot="1" x14ac:dyDescent="0.35">
      <c r="A18" s="1209" t="s">
        <v>391</v>
      </c>
      <c r="B18" s="1248" t="s">
        <v>821</v>
      </c>
      <c r="C18" s="951">
        <v>0</v>
      </c>
      <c r="D18" s="952">
        <v>0</v>
      </c>
      <c r="E18" s="618">
        <f t="shared" si="0"/>
        <v>0</v>
      </c>
      <c r="F18" s="1252">
        <v>0</v>
      </c>
    </row>
    <row r="19" spans="1:6" ht="15.75" thickBot="1" x14ac:dyDescent="0.35">
      <c r="A19" s="1241" t="s">
        <v>392</v>
      </c>
      <c r="B19" s="1249" t="s">
        <v>73</v>
      </c>
      <c r="C19" s="619">
        <f>C9+C13+C16</f>
        <v>178290.49</v>
      </c>
      <c r="D19" s="620">
        <f>D9+D13+D16</f>
        <v>201357.94</v>
      </c>
      <c r="E19" s="621">
        <f>E9+E13+E16</f>
        <v>379648.43</v>
      </c>
      <c r="F19" s="487">
        <f>F9+F13+F16</f>
        <v>392014.75</v>
      </c>
    </row>
    <row r="20" spans="1:6" x14ac:dyDescent="0.3">
      <c r="A20" s="56"/>
      <c r="B20" s="2066"/>
      <c r="C20" s="2066"/>
      <c r="D20" s="2066"/>
      <c r="E20" s="2066"/>
      <c r="F20" s="2066"/>
    </row>
    <row r="21" spans="1:6" x14ac:dyDescent="0.3">
      <c r="A21" s="56"/>
      <c r="B21" s="2066"/>
      <c r="C21" s="2066"/>
      <c r="D21" s="2066"/>
      <c r="E21" s="2066"/>
      <c r="F21" s="2066"/>
    </row>
    <row r="22" spans="1:6" x14ac:dyDescent="0.3">
      <c r="A22" s="56"/>
      <c r="B22" s="203" t="s">
        <v>439</v>
      </c>
      <c r="C22" s="203"/>
      <c r="D22" s="56"/>
      <c r="E22" s="56"/>
      <c r="F22" s="56"/>
    </row>
    <row r="23" spans="1:6" ht="17.25" customHeight="1" thickBot="1" x14ac:dyDescent="0.35">
      <c r="A23" s="56"/>
      <c r="B23" s="56"/>
      <c r="C23" s="56"/>
      <c r="D23" s="56"/>
      <c r="E23" s="56"/>
      <c r="F23" s="56"/>
    </row>
    <row r="24" spans="1:6" x14ac:dyDescent="0.3">
      <c r="A24" s="2067" t="s">
        <v>396</v>
      </c>
      <c r="B24" s="1867" t="s">
        <v>268</v>
      </c>
      <c r="C24" s="1885" t="s">
        <v>437</v>
      </c>
      <c r="D24" s="1866"/>
      <c r="E24" s="1867"/>
      <c r="F24" s="2074" t="s">
        <v>438</v>
      </c>
    </row>
    <row r="25" spans="1:6" ht="33.75" customHeight="1" thickBot="1" x14ac:dyDescent="0.35">
      <c r="A25" s="2068"/>
      <c r="B25" s="2073"/>
      <c r="C25" s="1163" t="s">
        <v>71</v>
      </c>
      <c r="D25" s="438" t="s">
        <v>88</v>
      </c>
      <c r="E25" s="1164" t="s">
        <v>73</v>
      </c>
      <c r="F25" s="2075"/>
    </row>
    <row r="26" spans="1:6" ht="19.5" customHeight="1" thickBot="1" x14ac:dyDescent="0.35">
      <c r="A26" s="1168" t="s">
        <v>371</v>
      </c>
      <c r="B26" s="940" t="s">
        <v>822</v>
      </c>
      <c r="C26" s="1592">
        <f>SUM(C27:C30)</f>
        <v>99219.199999999997</v>
      </c>
      <c r="D26" s="1592">
        <f>SUM(D27:D30)</f>
        <v>0</v>
      </c>
      <c r="E26" s="627">
        <f>C26+D26</f>
        <v>99219.199999999997</v>
      </c>
      <c r="F26" s="1592">
        <f>SUM(F27:F30)</f>
        <v>36266.25</v>
      </c>
    </row>
    <row r="27" spans="1:6" x14ac:dyDescent="0.3">
      <c r="A27" s="682" t="s">
        <v>380</v>
      </c>
      <c r="B27" s="1255" t="s">
        <v>433</v>
      </c>
      <c r="C27" s="625">
        <v>99219.199999999997</v>
      </c>
      <c r="D27" s="626">
        <v>0</v>
      </c>
      <c r="E27" s="627">
        <f>C27+D27</f>
        <v>99219.199999999997</v>
      </c>
      <c r="F27" s="1593">
        <v>36266.25</v>
      </c>
    </row>
    <row r="28" spans="1:6" x14ac:dyDescent="0.3">
      <c r="A28" s="139" t="s">
        <v>384</v>
      </c>
      <c r="B28" s="1253" t="s">
        <v>434</v>
      </c>
      <c r="C28" s="609"/>
      <c r="D28" s="610"/>
      <c r="E28" s="613">
        <f>C28+D28</f>
        <v>0</v>
      </c>
      <c r="F28" s="1593">
        <v>0</v>
      </c>
    </row>
    <row r="29" spans="1:6" x14ac:dyDescent="0.3">
      <c r="A29" s="139" t="s">
        <v>385</v>
      </c>
      <c r="B29" s="1253" t="s">
        <v>435</v>
      </c>
      <c r="C29" s="609"/>
      <c r="D29" s="610"/>
      <c r="E29" s="613">
        <f>C29+D29</f>
        <v>0</v>
      </c>
      <c r="F29" s="1593">
        <v>0</v>
      </c>
    </row>
    <row r="30" spans="1:6" ht="30.75" thickBot="1" x14ac:dyDescent="0.35">
      <c r="A30" s="140" t="s">
        <v>386</v>
      </c>
      <c r="B30" s="1254" t="s">
        <v>436</v>
      </c>
      <c r="C30" s="629"/>
      <c r="D30" s="630"/>
      <c r="E30" s="631">
        <f>C30+D30</f>
        <v>0</v>
      </c>
      <c r="F30" s="1594">
        <v>0</v>
      </c>
    </row>
    <row r="31" spans="1:6" x14ac:dyDescent="0.3">
      <c r="A31" s="354"/>
      <c r="B31" s="124"/>
      <c r="C31" s="187"/>
      <c r="D31" s="202"/>
      <c r="E31" s="187"/>
      <c r="F31" s="202"/>
    </row>
    <row r="32" spans="1:6" ht="33" customHeight="1" x14ac:dyDescent="0.3">
      <c r="A32" s="51"/>
      <c r="B32" s="51"/>
      <c r="C32" s="3"/>
      <c r="D32" s="51"/>
      <c r="E32" s="51"/>
      <c r="F32" s="51"/>
    </row>
    <row r="33" spans="1:6" ht="27.75" customHeight="1" x14ac:dyDescent="0.3">
      <c r="A33" s="51"/>
      <c r="B33" s="51"/>
      <c r="D33" s="51"/>
      <c r="E33" s="50"/>
      <c r="F33" s="51"/>
    </row>
    <row r="34" spans="1:6" x14ac:dyDescent="0.3">
      <c r="A34" s="354"/>
      <c r="B34" s="50"/>
      <c r="D34" s="50"/>
      <c r="F34" s="50"/>
    </row>
    <row r="35" spans="1:6" x14ac:dyDescent="0.3">
      <c r="A35" s="354"/>
      <c r="B35" s="18"/>
    </row>
  </sheetData>
  <mergeCells count="11">
    <mergeCell ref="B21:F21"/>
    <mergeCell ref="A24:A25"/>
    <mergeCell ref="B24:B25"/>
    <mergeCell ref="C24:E24"/>
    <mergeCell ref="F24:F25"/>
    <mergeCell ref="B20:F20"/>
    <mergeCell ref="B6:F6"/>
    <mergeCell ref="A7:A8"/>
    <mergeCell ref="B7:B8"/>
    <mergeCell ref="C7:E7"/>
    <mergeCell ref="F7:F8"/>
  </mergeCell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0"/>
  <sheetViews>
    <sheetView topLeftCell="A7" zoomScaleNormal="100" workbookViewId="0"/>
  </sheetViews>
  <sheetFormatPr defaultColWidth="9.140625" defaultRowHeight="12.75" x14ac:dyDescent="0.25"/>
  <cols>
    <col min="1" max="1" width="12.5703125" style="347" customWidth="1"/>
    <col min="2" max="2" width="94" style="347" customWidth="1"/>
    <col min="3" max="3" width="15.7109375" style="347" customWidth="1"/>
    <col min="4" max="4" width="15.5703125" style="347" customWidth="1"/>
    <col min="5" max="5" width="12.85546875" style="347" customWidth="1"/>
    <col min="6" max="6" width="15.5703125" style="347" customWidth="1"/>
    <col min="7" max="16384" width="9.140625" style="347"/>
  </cols>
  <sheetData>
    <row r="1" spans="1:8" x14ac:dyDescent="0.25">
      <c r="A1" s="1516"/>
      <c r="B1" s="1634" t="s">
        <v>1050</v>
      </c>
      <c r="C1" s="1634"/>
      <c r="D1" s="1634"/>
      <c r="E1" s="136"/>
      <c r="F1" s="1516"/>
      <c r="H1" s="273"/>
    </row>
    <row r="2" spans="1:8" ht="12.75" customHeight="1" x14ac:dyDescent="0.25">
      <c r="A2" s="75"/>
      <c r="B2" s="313" t="s">
        <v>717</v>
      </c>
      <c r="C2" s="1517"/>
      <c r="D2" s="1515"/>
      <c r="E2" s="173"/>
      <c r="F2" s="75"/>
    </row>
    <row r="3" spans="1:8" ht="12.75" customHeight="1" x14ac:dyDescent="0.25">
      <c r="A3" s="75"/>
      <c r="B3" s="173" t="s">
        <v>1051</v>
      </c>
      <c r="C3" s="1515"/>
      <c r="D3" s="1515"/>
      <c r="E3" s="173"/>
      <c r="F3" s="75"/>
    </row>
    <row r="4" spans="1:8" ht="13.5" thickBot="1" x14ac:dyDescent="0.3">
      <c r="A4" s="75"/>
      <c r="B4" s="75"/>
      <c r="C4" s="75"/>
      <c r="D4" s="75"/>
      <c r="E4" s="75"/>
      <c r="F4" s="75"/>
    </row>
    <row r="5" spans="1:8" ht="13.5" customHeight="1" x14ac:dyDescent="0.25">
      <c r="A5" s="2076" t="s">
        <v>396</v>
      </c>
      <c r="B5" s="2078" t="s">
        <v>268</v>
      </c>
      <c r="C5" s="1980" t="s">
        <v>437</v>
      </c>
      <c r="D5" s="1981"/>
      <c r="E5" s="1982"/>
      <c r="F5" s="2080" t="s">
        <v>438</v>
      </c>
    </row>
    <row r="6" spans="1:8" ht="36" customHeight="1" thickBot="1" x14ac:dyDescent="0.3">
      <c r="A6" s="2077"/>
      <c r="B6" s="2079"/>
      <c r="C6" s="1256" t="s">
        <v>71</v>
      </c>
      <c r="D6" s="339" t="s">
        <v>88</v>
      </c>
      <c r="E6" s="447" t="s">
        <v>73</v>
      </c>
      <c r="F6" s="2081"/>
    </row>
    <row r="7" spans="1:8" ht="19.5" customHeight="1" thickBot="1" x14ac:dyDescent="0.3">
      <c r="A7" s="1552" t="s">
        <v>1052</v>
      </c>
      <c r="B7" s="1553"/>
      <c r="C7" s="1552"/>
      <c r="D7" s="1553"/>
      <c r="E7" s="1554"/>
      <c r="F7" s="1596"/>
    </row>
    <row r="8" spans="1:8" ht="20.25" customHeight="1" x14ac:dyDescent="0.25">
      <c r="A8" s="1536" t="s">
        <v>371</v>
      </c>
      <c r="B8" s="1537" t="s">
        <v>568</v>
      </c>
      <c r="C8" s="1527">
        <v>0</v>
      </c>
      <c r="D8" s="1528">
        <v>0</v>
      </c>
      <c r="E8" s="1529">
        <f>SUM(C8+D8)</f>
        <v>0</v>
      </c>
      <c r="F8" s="1595">
        <v>0</v>
      </c>
      <c r="H8" s="2"/>
    </row>
    <row r="9" spans="1:8" ht="20.100000000000001" customHeight="1" x14ac:dyDescent="0.25">
      <c r="A9" s="1519" t="s">
        <v>380</v>
      </c>
      <c r="B9" s="1524" t="s">
        <v>569</v>
      </c>
      <c r="C9" s="1530">
        <v>0</v>
      </c>
      <c r="D9" s="1518">
        <v>0</v>
      </c>
      <c r="E9" s="1380">
        <f t="shared" ref="E9:E16" si="0">SUM(C9+D9)</f>
        <v>0</v>
      </c>
      <c r="F9" s="1525">
        <v>0</v>
      </c>
    </row>
    <row r="10" spans="1:8" ht="20.100000000000001" customHeight="1" x14ac:dyDescent="0.25">
      <c r="A10" s="1519" t="s">
        <v>384</v>
      </c>
      <c r="B10" s="1524" t="s">
        <v>570</v>
      </c>
      <c r="C10" s="1530">
        <v>0</v>
      </c>
      <c r="D10" s="1518">
        <v>0</v>
      </c>
      <c r="E10" s="1380">
        <f t="shared" si="0"/>
        <v>0</v>
      </c>
      <c r="F10" s="1525">
        <v>0</v>
      </c>
    </row>
    <row r="11" spans="1:8" ht="20.100000000000001" customHeight="1" x14ac:dyDescent="0.25">
      <c r="A11" s="1519" t="s">
        <v>385</v>
      </c>
      <c r="B11" s="1524" t="s">
        <v>571</v>
      </c>
      <c r="C11" s="1530">
        <v>0</v>
      </c>
      <c r="D11" s="1518">
        <v>0</v>
      </c>
      <c r="E11" s="1380">
        <f t="shared" si="0"/>
        <v>0</v>
      </c>
      <c r="F11" s="1525">
        <v>0</v>
      </c>
    </row>
    <row r="12" spans="1:8" ht="20.100000000000001" customHeight="1" x14ac:dyDescent="0.25">
      <c r="A12" s="1519" t="s">
        <v>386</v>
      </c>
      <c r="B12" s="1524" t="s">
        <v>572</v>
      </c>
      <c r="C12" s="1530">
        <v>0</v>
      </c>
      <c r="D12" s="1518">
        <v>0</v>
      </c>
      <c r="E12" s="1380">
        <f t="shared" si="0"/>
        <v>0</v>
      </c>
      <c r="F12" s="1525">
        <v>0</v>
      </c>
    </row>
    <row r="13" spans="1:8" ht="20.100000000000001" customHeight="1" x14ac:dyDescent="0.25">
      <c r="A13" s="1519" t="s">
        <v>387</v>
      </c>
      <c r="B13" s="1524" t="s">
        <v>573</v>
      </c>
      <c r="C13" s="1530">
        <v>0</v>
      </c>
      <c r="D13" s="1518">
        <v>0</v>
      </c>
      <c r="E13" s="1380">
        <f t="shared" si="0"/>
        <v>0</v>
      </c>
      <c r="F13" s="1525">
        <v>0</v>
      </c>
    </row>
    <row r="14" spans="1:8" ht="20.100000000000001" customHeight="1" x14ac:dyDescent="0.25">
      <c r="A14" s="1519" t="s">
        <v>388</v>
      </c>
      <c r="B14" s="1524" t="s">
        <v>574</v>
      </c>
      <c r="C14" s="1530">
        <v>0</v>
      </c>
      <c r="D14" s="1518">
        <v>0</v>
      </c>
      <c r="E14" s="1380">
        <f t="shared" si="0"/>
        <v>0</v>
      </c>
      <c r="F14" s="1525">
        <v>0</v>
      </c>
    </row>
    <row r="15" spans="1:8" ht="20.100000000000001" customHeight="1" x14ac:dyDescent="0.25">
      <c r="A15" s="1519" t="s">
        <v>389</v>
      </c>
      <c r="B15" s="1524" t="s">
        <v>575</v>
      </c>
      <c r="C15" s="1530">
        <v>0</v>
      </c>
      <c r="D15" s="1518">
        <v>0</v>
      </c>
      <c r="E15" s="1380">
        <f t="shared" si="0"/>
        <v>0</v>
      </c>
      <c r="F15" s="1525">
        <v>0</v>
      </c>
    </row>
    <row r="16" spans="1:8" ht="24.75" customHeight="1" thickBot="1" x14ac:dyDescent="0.3">
      <c r="A16" s="1520" t="s">
        <v>390</v>
      </c>
      <c r="B16" s="1551" t="s">
        <v>1053</v>
      </c>
      <c r="C16" s="1531">
        <v>0</v>
      </c>
      <c r="D16" s="1532">
        <v>0</v>
      </c>
      <c r="E16" s="1533">
        <f t="shared" si="0"/>
        <v>0</v>
      </c>
      <c r="F16" s="1526"/>
    </row>
    <row r="17" spans="1:6" ht="25.5" customHeight="1" thickBot="1" x14ac:dyDescent="0.3">
      <c r="A17" s="1523" t="s">
        <v>391</v>
      </c>
      <c r="B17" s="1534" t="s">
        <v>1054</v>
      </c>
      <c r="C17" s="1389">
        <f>SUM(C8+C9+C10+C11+C12+C13+C14+C15+C16)</f>
        <v>0</v>
      </c>
      <c r="D17" s="1391">
        <f>SUM(D8+D9+D10+D11+D12+D13+D14+D15+D16)</f>
        <v>0</v>
      </c>
      <c r="E17" s="1550">
        <f>SUM(E8+E9+E10+E11+E12+E13+E14+E15+E16)</f>
        <v>0</v>
      </c>
      <c r="F17" s="1535">
        <f>SUM(F9:F16)</f>
        <v>0</v>
      </c>
    </row>
    <row r="18" spans="1:6" ht="22.5" customHeight="1" thickBot="1" x14ac:dyDescent="0.3">
      <c r="A18" s="1552" t="s">
        <v>1055</v>
      </c>
      <c r="B18" s="1553"/>
      <c r="C18" s="1555"/>
      <c r="D18" s="1556"/>
      <c r="E18" s="1557"/>
      <c r="F18" s="1554"/>
    </row>
    <row r="19" spans="1:6" ht="20.100000000000001" customHeight="1" x14ac:dyDescent="0.3">
      <c r="A19" s="1536" t="s">
        <v>392</v>
      </c>
      <c r="B19" s="1537" t="s">
        <v>576</v>
      </c>
      <c r="C19" s="1527">
        <v>0</v>
      </c>
      <c r="D19" s="1528">
        <v>0</v>
      </c>
      <c r="E19" s="1539">
        <f>SUM(C19+D19)</f>
        <v>0</v>
      </c>
      <c r="F19" s="1540">
        <v>0</v>
      </c>
    </row>
    <row r="20" spans="1:6" ht="20.100000000000001" customHeight="1" x14ac:dyDescent="0.3">
      <c r="A20" s="1519" t="s">
        <v>393</v>
      </c>
      <c r="B20" s="1524" t="s">
        <v>577</v>
      </c>
      <c r="C20" s="1530">
        <v>0</v>
      </c>
      <c r="D20" s="1518">
        <v>0</v>
      </c>
      <c r="E20" s="1541">
        <f t="shared" ref="E20:E27" si="1">SUM(C20+D20)</f>
        <v>0</v>
      </c>
      <c r="F20" s="1542">
        <v>0</v>
      </c>
    </row>
    <row r="21" spans="1:6" ht="20.100000000000001" customHeight="1" x14ac:dyDescent="0.3">
      <c r="A21" s="1519" t="s">
        <v>394</v>
      </c>
      <c r="B21" s="1524" t="s">
        <v>578</v>
      </c>
      <c r="C21" s="1530">
        <v>0</v>
      </c>
      <c r="D21" s="1518">
        <v>0</v>
      </c>
      <c r="E21" s="1541">
        <f t="shared" si="1"/>
        <v>0</v>
      </c>
      <c r="F21" s="1542">
        <v>0</v>
      </c>
    </row>
    <row r="22" spans="1:6" ht="20.100000000000001" customHeight="1" x14ac:dyDescent="0.3">
      <c r="A22" s="1519" t="s">
        <v>395</v>
      </c>
      <c r="B22" s="1524" t="s">
        <v>579</v>
      </c>
      <c r="C22" s="1530">
        <v>0</v>
      </c>
      <c r="D22" s="1518">
        <v>0</v>
      </c>
      <c r="E22" s="1541">
        <f t="shared" si="1"/>
        <v>0</v>
      </c>
      <c r="F22" s="1542">
        <v>0</v>
      </c>
    </row>
    <row r="23" spans="1:6" ht="20.100000000000001" customHeight="1" x14ac:dyDescent="0.3">
      <c r="A23" s="1519" t="s">
        <v>397</v>
      </c>
      <c r="B23" s="1524" t="s">
        <v>580</v>
      </c>
      <c r="C23" s="1530">
        <v>0</v>
      </c>
      <c r="D23" s="1518">
        <v>0</v>
      </c>
      <c r="E23" s="1541">
        <f t="shared" si="1"/>
        <v>0</v>
      </c>
      <c r="F23" s="1542">
        <v>0</v>
      </c>
    </row>
    <row r="24" spans="1:6" ht="20.100000000000001" customHeight="1" x14ac:dyDescent="0.3">
      <c r="A24" s="1519" t="s">
        <v>398</v>
      </c>
      <c r="B24" s="1524" t="s">
        <v>581</v>
      </c>
      <c r="C24" s="1530">
        <v>0</v>
      </c>
      <c r="D24" s="1518">
        <v>0</v>
      </c>
      <c r="E24" s="1541">
        <f t="shared" si="1"/>
        <v>0</v>
      </c>
      <c r="F24" s="1542">
        <v>0</v>
      </c>
    </row>
    <row r="25" spans="1:6" ht="20.100000000000001" customHeight="1" x14ac:dyDescent="0.3">
      <c r="A25" s="1519" t="s">
        <v>399</v>
      </c>
      <c r="B25" s="1524" t="s">
        <v>582</v>
      </c>
      <c r="C25" s="1530">
        <v>0</v>
      </c>
      <c r="D25" s="1518">
        <v>0</v>
      </c>
      <c r="E25" s="1541">
        <f t="shared" si="1"/>
        <v>0</v>
      </c>
      <c r="F25" s="1542">
        <v>0</v>
      </c>
    </row>
    <row r="26" spans="1:6" ht="20.100000000000001" customHeight="1" x14ac:dyDescent="0.3">
      <c r="A26" s="1519" t="s">
        <v>400</v>
      </c>
      <c r="B26" s="1524" t="s">
        <v>583</v>
      </c>
      <c r="C26" s="1530">
        <v>0</v>
      </c>
      <c r="D26" s="1518">
        <v>0</v>
      </c>
      <c r="E26" s="1541">
        <f t="shared" si="1"/>
        <v>0</v>
      </c>
      <c r="F26" s="1542">
        <v>0</v>
      </c>
    </row>
    <row r="27" spans="1:6" ht="20.100000000000001" customHeight="1" thickBot="1" x14ac:dyDescent="0.35">
      <c r="A27" s="1521" t="s">
        <v>401</v>
      </c>
      <c r="B27" s="1538" t="s">
        <v>1056</v>
      </c>
      <c r="C27" s="1543">
        <v>0</v>
      </c>
      <c r="D27" s="1522">
        <v>0</v>
      </c>
      <c r="E27" s="1544">
        <f t="shared" si="1"/>
        <v>0</v>
      </c>
      <c r="F27" s="1545"/>
    </row>
    <row r="28" spans="1:6" ht="19.5" customHeight="1" thickBot="1" x14ac:dyDescent="0.35">
      <c r="A28" s="1523" t="s">
        <v>402</v>
      </c>
      <c r="B28" s="1534" t="s">
        <v>1057</v>
      </c>
      <c r="C28" s="1546">
        <f>SUM(C19+C20+C21+C22+C23+C24+C25+C26+C27)</f>
        <v>0</v>
      </c>
      <c r="D28" s="1547">
        <f>SUM(D19+D20+D21+D22+D23+D24+D25+D26+D27)</f>
        <v>0</v>
      </c>
      <c r="E28" s="1548">
        <f>SUM(E19+E20+E21+E22+E23+E24+E25+E26+E27)</f>
        <v>0</v>
      </c>
      <c r="F28" s="1549">
        <f>SUM(F18:F25)</f>
        <v>0</v>
      </c>
    </row>
    <row r="29" spans="1:6" x14ac:dyDescent="0.25">
      <c r="A29" s="75"/>
      <c r="B29" s="75"/>
      <c r="C29" s="75"/>
      <c r="D29" s="75"/>
      <c r="E29" s="75"/>
      <c r="F29" s="75"/>
    </row>
    <row r="30" spans="1:6" x14ac:dyDescent="0.25">
      <c r="A30" s="169"/>
      <c r="B30" s="169"/>
      <c r="C30" s="75"/>
      <c r="D30" s="75"/>
      <c r="E30" s="75"/>
      <c r="F30" s="75"/>
    </row>
  </sheetData>
  <mergeCells count="5">
    <mergeCell ref="B1:D1"/>
    <mergeCell ref="A5:A6"/>
    <mergeCell ref="B5:B6"/>
    <mergeCell ref="C5:E5"/>
    <mergeCell ref="F5:F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73"/>
  <sheetViews>
    <sheetView topLeftCell="A32" zoomScale="85" zoomScaleNormal="85" workbookViewId="0">
      <selection activeCell="I34" sqref="I34"/>
    </sheetView>
  </sheetViews>
  <sheetFormatPr defaultColWidth="9.140625" defaultRowHeight="20.25" customHeight="1" x14ac:dyDescent="0.25"/>
  <cols>
    <col min="1" max="1" width="15.7109375" style="1" customWidth="1"/>
    <col min="2" max="2" width="45" style="1" customWidth="1"/>
    <col min="3" max="5" width="22.42578125" style="1" customWidth="1"/>
    <col min="6" max="6" width="25.85546875" style="1" customWidth="1"/>
    <col min="7" max="7" width="19.28515625" style="1" customWidth="1"/>
    <col min="8" max="8" width="20.85546875" style="1" customWidth="1"/>
    <col min="9" max="9" width="17.7109375" style="1" customWidth="1"/>
    <col min="10" max="10" width="19.140625" style="1" customWidth="1"/>
    <col min="11" max="11" width="19.5703125" style="1" customWidth="1"/>
    <col min="12" max="14" width="7.28515625" style="1" customWidth="1"/>
    <col min="15" max="16384" width="9.140625" style="1"/>
  </cols>
  <sheetData>
    <row r="1" spans="1:19" ht="20.25" customHeight="1" x14ac:dyDescent="0.25">
      <c r="A1" s="184"/>
      <c r="B1" s="205" t="s">
        <v>823</v>
      </c>
      <c r="C1" s="184"/>
      <c r="D1" s="184"/>
      <c r="E1" s="184"/>
      <c r="F1" s="184"/>
      <c r="G1" s="184"/>
      <c r="H1" s="184"/>
      <c r="I1" s="184"/>
      <c r="J1" s="184"/>
      <c r="K1" s="184"/>
      <c r="S1" s="426">
        <v>1040</v>
      </c>
    </row>
    <row r="2" spans="1:19" ht="9" customHeight="1" x14ac:dyDescent="0.25">
      <c r="A2" s="184"/>
      <c r="B2" s="205"/>
      <c r="C2" s="184"/>
      <c r="D2" s="184"/>
      <c r="E2" s="184"/>
      <c r="F2" s="184"/>
      <c r="G2" s="184"/>
      <c r="H2" s="184"/>
      <c r="I2" s="184"/>
      <c r="J2" s="184"/>
      <c r="K2" s="184"/>
      <c r="S2" s="435"/>
    </row>
    <row r="3" spans="1:19" ht="10.5" hidden="1" customHeight="1" x14ac:dyDescent="0.25">
      <c r="A3" s="184"/>
      <c r="B3" s="184"/>
      <c r="C3" s="184"/>
      <c r="D3" s="184"/>
      <c r="E3" s="184"/>
      <c r="F3" s="184"/>
      <c r="G3" s="184"/>
      <c r="H3" s="184"/>
      <c r="I3" s="184"/>
      <c r="J3" s="184"/>
      <c r="K3" s="184"/>
    </row>
    <row r="4" spans="1:19" ht="20.25" customHeight="1" x14ac:dyDescent="0.25">
      <c r="A4" s="184"/>
      <c r="B4" s="206" t="s">
        <v>717</v>
      </c>
      <c r="C4" s="433"/>
      <c r="D4" s="184"/>
      <c r="E4" s="184"/>
      <c r="F4" s="184"/>
      <c r="G4" s="184"/>
      <c r="H4" s="184"/>
      <c r="I4" s="184"/>
      <c r="J4" s="184"/>
      <c r="K4" s="184"/>
    </row>
    <row r="5" spans="1:19" ht="20.25" customHeight="1" x14ac:dyDescent="0.25">
      <c r="A5" s="184"/>
      <c r="B5" s="207" t="s">
        <v>824</v>
      </c>
      <c r="C5" s="208"/>
      <c r="D5" s="184"/>
      <c r="E5" s="184"/>
      <c r="F5" s="184"/>
      <c r="G5" s="184"/>
      <c r="H5" s="184"/>
      <c r="I5" s="184"/>
      <c r="J5" s="184"/>
      <c r="K5" s="184"/>
    </row>
    <row r="6" spans="1:19" ht="6" customHeight="1" x14ac:dyDescent="0.25">
      <c r="A6" s="184"/>
      <c r="B6" s="207"/>
      <c r="C6" s="208"/>
      <c r="D6" s="184"/>
      <c r="E6" s="184"/>
      <c r="F6" s="184"/>
      <c r="G6" s="184"/>
      <c r="H6" s="184"/>
      <c r="I6" s="184"/>
      <c r="J6" s="184"/>
      <c r="K6" s="184"/>
    </row>
    <row r="7" spans="1:19" ht="6.75" hidden="1" customHeight="1" x14ac:dyDescent="0.25">
      <c r="A7" s="184"/>
      <c r="B7" s="207"/>
      <c r="C7" s="208"/>
      <c r="D7" s="184"/>
      <c r="E7" s="184"/>
      <c r="F7" s="184"/>
      <c r="G7" s="184"/>
      <c r="H7" s="184"/>
      <c r="I7" s="184"/>
      <c r="J7" s="184"/>
      <c r="K7" s="184"/>
    </row>
    <row r="8" spans="1:19" ht="20.25" customHeight="1" thickBot="1" x14ac:dyDescent="0.3">
      <c r="A8" s="184"/>
      <c r="B8" s="209" t="s">
        <v>825</v>
      </c>
      <c r="C8" s="184"/>
      <c r="D8" s="184"/>
      <c r="E8" s="184"/>
      <c r="F8" s="184"/>
      <c r="G8" s="184"/>
      <c r="H8" s="184"/>
      <c r="I8" s="184"/>
      <c r="J8" s="184"/>
      <c r="K8" s="184"/>
    </row>
    <row r="9" spans="1:19" ht="43.5" customHeight="1" x14ac:dyDescent="0.25">
      <c r="A9" s="2094" t="s">
        <v>396</v>
      </c>
      <c r="B9" s="2100" t="s">
        <v>268</v>
      </c>
      <c r="C9" s="2086" t="s">
        <v>437</v>
      </c>
      <c r="D9" s="2087"/>
      <c r="E9" s="2088"/>
      <c r="F9" s="2036" t="s">
        <v>438</v>
      </c>
      <c r="G9" s="210"/>
      <c r="H9" s="210"/>
      <c r="I9" s="184"/>
      <c r="J9" s="184"/>
      <c r="K9" s="184"/>
    </row>
    <row r="10" spans="1:19" ht="35.25" customHeight="1" thickBot="1" x14ac:dyDescent="0.3">
      <c r="A10" s="2095"/>
      <c r="B10" s="2101"/>
      <c r="C10" s="1304" t="s">
        <v>71</v>
      </c>
      <c r="D10" s="1265" t="s">
        <v>72</v>
      </c>
      <c r="E10" s="1305" t="s">
        <v>73</v>
      </c>
      <c r="F10" s="2024"/>
      <c r="G10" s="210"/>
      <c r="H10" s="210"/>
      <c r="I10" s="184"/>
      <c r="J10" s="184"/>
      <c r="K10" s="184"/>
    </row>
    <row r="11" spans="1:19" ht="20.25" customHeight="1" thickBot="1" x14ac:dyDescent="0.3">
      <c r="A11" s="1270" t="s">
        <v>371</v>
      </c>
      <c r="B11" s="1266" t="s">
        <v>254</v>
      </c>
      <c r="C11" s="1309">
        <v>5736180.8200000003</v>
      </c>
      <c r="D11" s="1287">
        <v>165741.5</v>
      </c>
      <c r="E11" s="775">
        <f>SUM(C11+D11)</f>
        <v>5901922.3200000003</v>
      </c>
      <c r="F11" s="1306">
        <v>4769781.92</v>
      </c>
      <c r="G11" s="184"/>
      <c r="H11" s="184"/>
      <c r="I11" s="184"/>
      <c r="J11" s="184"/>
      <c r="K11" s="184"/>
    </row>
    <row r="12" spans="1:19" ht="20.25" customHeight="1" thickBot="1" x14ac:dyDescent="0.3">
      <c r="A12" s="1268" t="s">
        <v>380</v>
      </c>
      <c r="B12" s="1269" t="s">
        <v>255</v>
      </c>
      <c r="C12" s="959">
        <v>1703610.18</v>
      </c>
      <c r="D12" s="960">
        <v>1040</v>
      </c>
      <c r="E12" s="621">
        <f t="shared" ref="E12:E38" si="0">SUM(C12+D12)</f>
        <v>1704650.18</v>
      </c>
      <c r="F12" s="1307">
        <v>3314429.69</v>
      </c>
      <c r="G12" s="184"/>
      <c r="H12" s="184"/>
      <c r="I12" s="184"/>
      <c r="J12" s="184"/>
      <c r="K12" s="184"/>
    </row>
    <row r="13" spans="1:19" ht="21.75" customHeight="1" x14ac:dyDescent="0.25">
      <c r="A13" s="1264" t="s">
        <v>384</v>
      </c>
      <c r="B13" s="1267" t="s">
        <v>445</v>
      </c>
      <c r="C13" s="946">
        <v>213156.77</v>
      </c>
      <c r="D13" s="947">
        <v>0</v>
      </c>
      <c r="E13" s="627">
        <f t="shared" si="0"/>
        <v>213156.77</v>
      </c>
      <c r="F13" s="1250">
        <v>152117.98000000001</v>
      </c>
      <c r="G13" s="184"/>
      <c r="H13" s="184"/>
      <c r="I13" s="184"/>
      <c r="J13" s="184"/>
      <c r="K13" s="184"/>
    </row>
    <row r="14" spans="1:19" ht="20.25" customHeight="1" x14ac:dyDescent="0.25">
      <c r="A14" s="246" t="s">
        <v>385</v>
      </c>
      <c r="B14" s="1260" t="s">
        <v>826</v>
      </c>
      <c r="C14" s="609"/>
      <c r="D14" s="610"/>
      <c r="E14" s="613">
        <f t="shared" si="0"/>
        <v>0</v>
      </c>
      <c r="F14" s="481">
        <v>67</v>
      </c>
      <c r="G14" s="184"/>
      <c r="H14" s="184"/>
      <c r="I14" s="184"/>
      <c r="J14" s="184"/>
      <c r="K14" s="184"/>
    </row>
    <row r="15" spans="1:19" ht="20.25" customHeight="1" thickBot="1" x14ac:dyDescent="0.3">
      <c r="A15" s="1271" t="s">
        <v>386</v>
      </c>
      <c r="B15" s="1272" t="s">
        <v>827</v>
      </c>
      <c r="C15" s="951">
        <v>10282</v>
      </c>
      <c r="D15" s="952">
        <v>1040</v>
      </c>
      <c r="E15" s="618">
        <f t="shared" si="0"/>
        <v>11322</v>
      </c>
      <c r="F15" s="1252">
        <v>3830</v>
      </c>
      <c r="G15" s="184"/>
      <c r="H15" s="184"/>
      <c r="I15" s="184"/>
      <c r="J15" s="184"/>
      <c r="K15" s="184"/>
    </row>
    <row r="16" spans="1:19" ht="20.25" customHeight="1" thickBot="1" x14ac:dyDescent="0.3">
      <c r="A16" s="1268" t="s">
        <v>387</v>
      </c>
      <c r="B16" s="1274" t="s">
        <v>256</v>
      </c>
      <c r="C16" s="619">
        <f>C17+C18</f>
        <v>1728256.55</v>
      </c>
      <c r="D16" s="620">
        <f>D17+D18</f>
        <v>4254.3900000000003</v>
      </c>
      <c r="E16" s="621">
        <f>E17+E18</f>
        <v>1732510.94</v>
      </c>
      <c r="F16" s="487">
        <f>F17+F18</f>
        <v>469373.62</v>
      </c>
      <c r="G16" s="184"/>
      <c r="H16" s="184"/>
      <c r="I16" s="184"/>
      <c r="J16" s="184"/>
      <c r="K16" s="184"/>
    </row>
    <row r="17" spans="1:11" ht="20.25" customHeight="1" x14ac:dyDescent="0.25">
      <c r="A17" s="1264" t="s">
        <v>388</v>
      </c>
      <c r="B17" s="1273" t="s">
        <v>257</v>
      </c>
      <c r="C17" s="946">
        <v>1728256.55</v>
      </c>
      <c r="D17" s="947">
        <v>4254.3900000000003</v>
      </c>
      <c r="E17" s="627">
        <f t="shared" si="0"/>
        <v>1732510.94</v>
      </c>
      <c r="F17" s="1250">
        <v>469373.62</v>
      </c>
      <c r="G17" s="184"/>
      <c r="H17" s="184"/>
      <c r="I17" s="184"/>
      <c r="J17" s="184"/>
      <c r="K17" s="184"/>
    </row>
    <row r="18" spans="1:11" ht="20.25" customHeight="1" thickBot="1" x14ac:dyDescent="0.3">
      <c r="A18" s="1271" t="s">
        <v>389</v>
      </c>
      <c r="B18" s="1275" t="s">
        <v>258</v>
      </c>
      <c r="C18" s="951">
        <v>0</v>
      </c>
      <c r="D18" s="952">
        <v>0</v>
      </c>
      <c r="E18" s="618">
        <f t="shared" si="0"/>
        <v>0</v>
      </c>
      <c r="F18" s="1252">
        <v>0</v>
      </c>
      <c r="G18" s="184"/>
      <c r="H18" s="184"/>
      <c r="I18" s="184"/>
      <c r="J18" s="184"/>
      <c r="K18" s="184"/>
    </row>
    <row r="19" spans="1:11" ht="20.25" customHeight="1" thickBot="1" x14ac:dyDescent="0.3">
      <c r="A19" s="1268" t="s">
        <v>390</v>
      </c>
      <c r="B19" s="1274" t="s">
        <v>350</v>
      </c>
      <c r="C19" s="619">
        <f>C20+C21</f>
        <v>0</v>
      </c>
      <c r="D19" s="620">
        <f>D20+D21</f>
        <v>0</v>
      </c>
      <c r="E19" s="621">
        <f>E20+E21</f>
        <v>0</v>
      </c>
      <c r="F19" s="487">
        <f>F20+F21</f>
        <v>0</v>
      </c>
      <c r="G19" s="184"/>
      <c r="H19" s="1615"/>
      <c r="I19" s="184"/>
      <c r="J19" s="184"/>
      <c r="K19" s="184"/>
    </row>
    <row r="20" spans="1:11" ht="20.25" customHeight="1" x14ac:dyDescent="0.25">
      <c r="A20" s="1264" t="s">
        <v>391</v>
      </c>
      <c r="B20" s="1273" t="s">
        <v>351</v>
      </c>
      <c r="C20" s="946"/>
      <c r="D20" s="947">
        <v>0</v>
      </c>
      <c r="E20" s="627">
        <f t="shared" si="0"/>
        <v>0</v>
      </c>
      <c r="F20" s="1250"/>
      <c r="G20" s="184"/>
      <c r="H20" s="184"/>
      <c r="I20" s="184"/>
      <c r="J20" s="184"/>
      <c r="K20" s="184"/>
    </row>
    <row r="21" spans="1:11" ht="20.25" customHeight="1" x14ac:dyDescent="0.25">
      <c r="A21" s="246" t="s">
        <v>392</v>
      </c>
      <c r="B21" s="1261" t="s">
        <v>352</v>
      </c>
      <c r="C21" s="837"/>
      <c r="D21" s="818">
        <v>0</v>
      </c>
      <c r="E21" s="613">
        <f t="shared" si="0"/>
        <v>0</v>
      </c>
      <c r="F21" s="1251">
        <v>0</v>
      </c>
      <c r="G21" s="184"/>
      <c r="H21" s="184"/>
      <c r="I21" s="184"/>
      <c r="J21" s="184"/>
      <c r="K21" s="184"/>
    </row>
    <row r="22" spans="1:11" ht="20.25" customHeight="1" thickBot="1" x14ac:dyDescent="0.3">
      <c r="A22" s="1271" t="s">
        <v>393</v>
      </c>
      <c r="B22" s="1276" t="s">
        <v>259</v>
      </c>
      <c r="C22" s="840">
        <v>638298.34</v>
      </c>
      <c r="D22" s="820">
        <v>398696.62</v>
      </c>
      <c r="E22" s="618">
        <f t="shared" si="0"/>
        <v>1036994.96</v>
      </c>
      <c r="F22" s="1308">
        <v>611763.6</v>
      </c>
      <c r="G22" s="184"/>
      <c r="H22" s="184"/>
      <c r="I22" s="184"/>
      <c r="J22" s="184"/>
      <c r="K22" s="184"/>
    </row>
    <row r="23" spans="1:11" ht="20.25" customHeight="1" thickBot="1" x14ac:dyDescent="0.3">
      <c r="A23" s="1268" t="s">
        <v>394</v>
      </c>
      <c r="B23" s="1278" t="s">
        <v>83</v>
      </c>
      <c r="C23" s="619">
        <f>C24+C25+C26+C33+C34</f>
        <v>405489.91000000003</v>
      </c>
      <c r="D23" s="620">
        <f>D24+D25+D26+D33+D34</f>
        <v>0</v>
      </c>
      <c r="E23" s="621">
        <f>E24+E25+E26+E33+E34</f>
        <v>405489.91000000003</v>
      </c>
      <c r="F23" s="487">
        <f>F24+F25+F26+F33+F34</f>
        <v>136258.99</v>
      </c>
      <c r="G23" s="184"/>
      <c r="H23" s="184"/>
      <c r="I23" s="184"/>
      <c r="J23" s="184"/>
      <c r="K23" s="184"/>
    </row>
    <row r="24" spans="1:11" ht="20.25" customHeight="1" x14ac:dyDescent="0.25">
      <c r="A24" s="1264" t="s">
        <v>395</v>
      </c>
      <c r="B24" s="1277" t="s">
        <v>260</v>
      </c>
      <c r="C24" s="946">
        <v>25439</v>
      </c>
      <c r="D24" s="947">
        <v>0</v>
      </c>
      <c r="E24" s="627">
        <f t="shared" si="0"/>
        <v>25439</v>
      </c>
      <c r="F24" s="1250">
        <v>26551</v>
      </c>
      <c r="G24" s="184"/>
      <c r="H24" s="184"/>
      <c r="I24" s="184"/>
      <c r="J24" s="184"/>
      <c r="K24" s="184"/>
    </row>
    <row r="25" spans="1:11" ht="20.25" customHeight="1" thickBot="1" x14ac:dyDescent="0.3">
      <c r="A25" s="1271" t="s">
        <v>397</v>
      </c>
      <c r="B25" s="1279" t="s">
        <v>441</v>
      </c>
      <c r="C25" s="951">
        <v>0</v>
      </c>
      <c r="D25" s="952">
        <v>0</v>
      </c>
      <c r="E25" s="618">
        <f t="shared" si="0"/>
        <v>0</v>
      </c>
      <c r="F25" s="1252">
        <v>0</v>
      </c>
      <c r="G25" s="184"/>
      <c r="H25" s="184"/>
      <c r="I25" s="184"/>
      <c r="J25" s="184"/>
      <c r="K25" s="184"/>
    </row>
    <row r="26" spans="1:11" ht="26.25" customHeight="1" thickBot="1" x14ac:dyDescent="0.3">
      <c r="A26" s="1268" t="s">
        <v>398</v>
      </c>
      <c r="B26" s="1280" t="s">
        <v>746</v>
      </c>
      <c r="C26" s="619">
        <f>C27+C30</f>
        <v>378150.91000000003</v>
      </c>
      <c r="D26" s="620">
        <f>D27+D30</f>
        <v>0</v>
      </c>
      <c r="E26" s="621">
        <f>E27+E30</f>
        <v>378150.91000000003</v>
      </c>
      <c r="F26" s="487">
        <f>F27+F30</f>
        <v>109707.98999999999</v>
      </c>
      <c r="G26" s="184"/>
      <c r="H26" s="184"/>
      <c r="I26" s="184"/>
      <c r="J26" s="184"/>
      <c r="K26" s="184"/>
    </row>
    <row r="27" spans="1:11" ht="39" customHeight="1" thickBot="1" x14ac:dyDescent="0.3">
      <c r="A27" s="1268" t="s">
        <v>399</v>
      </c>
      <c r="B27" s="1280" t="s">
        <v>828</v>
      </c>
      <c r="C27" s="619">
        <f>C28+C29</f>
        <v>326247.45</v>
      </c>
      <c r="D27" s="620">
        <f>D28+D29</f>
        <v>0</v>
      </c>
      <c r="E27" s="621">
        <f>E28+E29</f>
        <v>326247.45</v>
      </c>
      <c r="F27" s="1307">
        <f>F28+F29</f>
        <v>64823</v>
      </c>
      <c r="G27" s="184"/>
      <c r="H27" s="184"/>
      <c r="I27" s="184"/>
      <c r="J27" s="184"/>
      <c r="K27" s="184"/>
    </row>
    <row r="28" spans="1:11" ht="20.25" customHeight="1" x14ac:dyDescent="0.25">
      <c r="A28" s="1264" t="s">
        <v>400</v>
      </c>
      <c r="B28" s="1281" t="s">
        <v>829</v>
      </c>
      <c r="C28" s="946">
        <v>0</v>
      </c>
      <c r="D28" s="947">
        <v>0</v>
      </c>
      <c r="E28" s="627">
        <f t="shared" si="0"/>
        <v>0</v>
      </c>
      <c r="F28" s="709"/>
      <c r="G28" s="184"/>
      <c r="H28" s="184"/>
      <c r="I28" s="184"/>
      <c r="J28" s="184"/>
      <c r="K28" s="184"/>
    </row>
    <row r="29" spans="1:11" ht="20.25" customHeight="1" thickBot="1" x14ac:dyDescent="0.3">
      <c r="A29" s="1271" t="s">
        <v>401</v>
      </c>
      <c r="B29" s="1282" t="s">
        <v>830</v>
      </c>
      <c r="C29" s="951">
        <v>326247.45</v>
      </c>
      <c r="D29" s="952">
        <v>0</v>
      </c>
      <c r="E29" s="618">
        <f t="shared" si="0"/>
        <v>326247.45</v>
      </c>
      <c r="F29" s="483">
        <v>64823</v>
      </c>
      <c r="G29" s="184"/>
      <c r="H29" s="184"/>
      <c r="I29" s="184"/>
      <c r="J29" s="184"/>
      <c r="K29" s="184"/>
    </row>
    <row r="30" spans="1:11" ht="34.5" customHeight="1" thickBot="1" x14ac:dyDescent="0.3">
      <c r="A30" s="1268" t="s">
        <v>402</v>
      </c>
      <c r="B30" s="1280" t="s">
        <v>831</v>
      </c>
      <c r="C30" s="619">
        <f>SUM(C31:C32)</f>
        <v>51903.46</v>
      </c>
      <c r="D30" s="620">
        <f>SUM(D31:D32)</f>
        <v>0</v>
      </c>
      <c r="E30" s="621">
        <f>SUM(E31:E32)</f>
        <v>51903.46</v>
      </c>
      <c r="F30" s="1307">
        <f>SUM(F31:F32)</f>
        <v>44884.99</v>
      </c>
      <c r="G30" s="184"/>
      <c r="H30" s="184"/>
      <c r="I30" s="184"/>
      <c r="J30" s="184"/>
      <c r="K30" s="184"/>
    </row>
    <row r="31" spans="1:11" ht="20.25" customHeight="1" x14ac:dyDescent="0.25">
      <c r="A31" s="1264" t="s">
        <v>403</v>
      </c>
      <c r="B31" s="1281" t="s">
        <v>832</v>
      </c>
      <c r="C31" s="946">
        <v>0</v>
      </c>
      <c r="D31" s="947">
        <v>0</v>
      </c>
      <c r="E31" s="627">
        <f t="shared" si="0"/>
        <v>0</v>
      </c>
      <c r="F31" s="709"/>
      <c r="G31" s="184"/>
      <c r="H31" s="184"/>
      <c r="I31" s="184"/>
      <c r="J31" s="184"/>
      <c r="K31" s="184"/>
    </row>
    <row r="32" spans="1:11" ht="20.25" customHeight="1" thickBot="1" x14ac:dyDescent="0.3">
      <c r="A32" s="1271" t="s">
        <v>404</v>
      </c>
      <c r="B32" s="1282" t="s">
        <v>833</v>
      </c>
      <c r="C32" s="951">
        <v>51903.46</v>
      </c>
      <c r="D32" s="952">
        <v>0</v>
      </c>
      <c r="E32" s="618">
        <f t="shared" si="0"/>
        <v>51903.46</v>
      </c>
      <c r="F32" s="1252">
        <v>44884.99</v>
      </c>
      <c r="G32" s="184"/>
      <c r="H32" s="184"/>
      <c r="I32" s="184"/>
      <c r="J32" s="184"/>
      <c r="K32" s="184"/>
    </row>
    <row r="33" spans="1:11" s="53" customFormat="1" ht="29.25" customHeight="1" thickBot="1" x14ac:dyDescent="0.3">
      <c r="A33" s="1268" t="s">
        <v>408</v>
      </c>
      <c r="B33" s="1285" t="s">
        <v>442</v>
      </c>
      <c r="C33" s="959">
        <v>0</v>
      </c>
      <c r="D33" s="960">
        <v>0</v>
      </c>
      <c r="E33" s="621">
        <f t="shared" si="0"/>
        <v>0</v>
      </c>
      <c r="F33" s="1307">
        <v>0</v>
      </c>
      <c r="G33" s="184"/>
      <c r="H33" s="184"/>
      <c r="I33" s="184"/>
      <c r="J33" s="184"/>
      <c r="K33" s="184"/>
    </row>
    <row r="34" spans="1:11" s="53" customFormat="1" ht="33" customHeight="1" thickBot="1" x14ac:dyDescent="0.3">
      <c r="A34" s="1268" t="s">
        <v>409</v>
      </c>
      <c r="B34" s="1284" t="s">
        <v>834</v>
      </c>
      <c r="C34" s="959">
        <v>1900</v>
      </c>
      <c r="D34" s="960">
        <v>0</v>
      </c>
      <c r="E34" s="621">
        <f>C34+D34</f>
        <v>1900</v>
      </c>
      <c r="F34" s="1307"/>
      <c r="G34" s="184"/>
      <c r="H34" s="184"/>
      <c r="I34" s="184"/>
      <c r="J34" s="184"/>
      <c r="K34" s="184"/>
    </row>
    <row r="35" spans="1:11" s="53" customFormat="1" ht="20.25" customHeight="1" x14ac:dyDescent="0.25">
      <c r="A35" s="1264" t="s">
        <v>410</v>
      </c>
      <c r="B35" s="1283" t="s">
        <v>835</v>
      </c>
      <c r="C35" s="796">
        <v>1900</v>
      </c>
      <c r="D35" s="634"/>
      <c r="E35" s="627">
        <f t="shared" si="0"/>
        <v>1900</v>
      </c>
      <c r="F35" s="708">
        <v>0</v>
      </c>
      <c r="G35" s="184"/>
      <c r="H35" s="184"/>
      <c r="I35" s="184"/>
      <c r="J35" s="184"/>
      <c r="K35" s="184"/>
    </row>
    <row r="36" spans="1:11" s="53" customFormat="1" ht="20.25" customHeight="1" x14ac:dyDescent="0.25">
      <c r="A36" s="246" t="s">
        <v>494</v>
      </c>
      <c r="B36" s="1263" t="s">
        <v>836</v>
      </c>
      <c r="C36" s="839"/>
      <c r="D36" s="686"/>
      <c r="E36" s="613">
        <f t="shared" si="0"/>
        <v>0</v>
      </c>
      <c r="F36" s="712">
        <v>0</v>
      </c>
      <c r="G36" s="184"/>
      <c r="H36" s="184"/>
      <c r="I36" s="184"/>
      <c r="J36" s="184"/>
      <c r="K36" s="184"/>
    </row>
    <row r="37" spans="1:11" s="53" customFormat="1" ht="20.25" customHeight="1" x14ac:dyDescent="0.25">
      <c r="A37" s="246" t="s">
        <v>496</v>
      </c>
      <c r="B37" s="1263" t="s">
        <v>837</v>
      </c>
      <c r="C37" s="839"/>
      <c r="D37" s="686"/>
      <c r="E37" s="613">
        <f t="shared" si="0"/>
        <v>0</v>
      </c>
      <c r="F37" s="712">
        <v>0</v>
      </c>
      <c r="G37" s="184"/>
      <c r="H37" s="184"/>
      <c r="I37" s="184"/>
      <c r="J37" s="184"/>
      <c r="K37" s="184"/>
    </row>
    <row r="38" spans="1:11" ht="34.5" customHeight="1" thickBot="1" x14ac:dyDescent="0.3">
      <c r="A38" s="1271" t="s">
        <v>498</v>
      </c>
      <c r="B38" s="1279" t="s">
        <v>838</v>
      </c>
      <c r="C38" s="773"/>
      <c r="D38" s="687"/>
      <c r="E38" s="618">
        <f t="shared" si="0"/>
        <v>0</v>
      </c>
      <c r="F38" s="489">
        <v>0</v>
      </c>
      <c r="G38" s="184"/>
      <c r="H38" s="184"/>
      <c r="I38" s="184"/>
      <c r="J38" s="184"/>
      <c r="K38" s="184"/>
    </row>
    <row r="39" spans="1:11" ht="20.25" customHeight="1" thickBot="1" x14ac:dyDescent="0.3">
      <c r="A39" s="1286" t="s">
        <v>802</v>
      </c>
      <c r="B39" s="1284" t="s">
        <v>216</v>
      </c>
      <c r="C39" s="619">
        <f>C11+C12+C16+C19+C22+C23</f>
        <v>10211835.800000001</v>
      </c>
      <c r="D39" s="620">
        <f>D11+D12+D16+D19+D22+D23</f>
        <v>569732.51</v>
      </c>
      <c r="E39" s="621">
        <f>E11+E12+E16+E19+E22+E23</f>
        <v>10781568.309999999</v>
      </c>
      <c r="F39" s="487">
        <f>F11+F12+F16+F19+F22+F23</f>
        <v>9301607.8199999984</v>
      </c>
      <c r="G39" s="184"/>
      <c r="H39" s="184"/>
      <c r="I39" s="184"/>
      <c r="J39" s="184"/>
      <c r="K39" s="184"/>
    </row>
    <row r="40" spans="1:11" ht="20.25" customHeight="1" x14ac:dyDescent="0.25">
      <c r="A40" s="211"/>
      <c r="B40" s="205"/>
      <c r="C40" s="186"/>
      <c r="D40" s="186"/>
      <c r="E40" s="186"/>
      <c r="F40" s="186"/>
      <c r="G40" s="184"/>
      <c r="H40" s="184"/>
      <c r="I40" s="184"/>
      <c r="J40" s="184"/>
      <c r="K40" s="184"/>
    </row>
    <row r="41" spans="1:11" ht="20.25" customHeight="1" x14ac:dyDescent="0.25">
      <c r="A41" s="184"/>
      <c r="B41" s="184"/>
      <c r="C41" s="184"/>
      <c r="D41" s="184"/>
      <c r="E41" s="184"/>
      <c r="F41" s="184"/>
      <c r="G41" s="184"/>
      <c r="H41" s="184"/>
      <c r="I41" s="184"/>
      <c r="J41" s="184"/>
      <c r="K41" s="184"/>
    </row>
    <row r="42" spans="1:11" ht="20.25" customHeight="1" thickBot="1" x14ac:dyDescent="0.3">
      <c r="A42" s="184"/>
      <c r="B42" s="205" t="s">
        <v>839</v>
      </c>
      <c r="C42" s="184"/>
      <c r="D42" s="184"/>
      <c r="E42" s="184"/>
      <c r="F42" s="184"/>
      <c r="G42" s="184"/>
      <c r="H42" s="184"/>
      <c r="I42" s="184"/>
      <c r="J42" s="184"/>
      <c r="K42" s="184"/>
    </row>
    <row r="43" spans="1:11" ht="36" customHeight="1" x14ac:dyDescent="0.25">
      <c r="A43" s="2094" t="s">
        <v>396</v>
      </c>
      <c r="B43" s="2096" t="s">
        <v>268</v>
      </c>
      <c r="C43" s="2086" t="s">
        <v>437</v>
      </c>
      <c r="D43" s="2087"/>
      <c r="E43" s="2087"/>
      <c r="F43" s="2087"/>
      <c r="G43" s="2087"/>
      <c r="H43" s="2088"/>
      <c r="I43" s="2082" t="s">
        <v>438</v>
      </c>
      <c r="J43" s="2082"/>
      <c r="K43" s="2083"/>
    </row>
    <row r="44" spans="1:11" ht="30" customHeight="1" thickBot="1" x14ac:dyDescent="0.3">
      <c r="A44" s="2095"/>
      <c r="B44" s="2097"/>
      <c r="C44" s="2089" t="s">
        <v>71</v>
      </c>
      <c r="D44" s="2090"/>
      <c r="E44" s="2091"/>
      <c r="F44" s="2092" t="s">
        <v>88</v>
      </c>
      <c r="G44" s="2090"/>
      <c r="H44" s="2093"/>
      <c r="I44" s="2084"/>
      <c r="J44" s="2084"/>
      <c r="K44" s="2085"/>
    </row>
    <row r="45" spans="1:11" ht="20.25" customHeight="1" thickBot="1" x14ac:dyDescent="0.3">
      <c r="A45" s="1291"/>
      <c r="B45" s="1292"/>
      <c r="C45" s="1293" t="s">
        <v>209</v>
      </c>
      <c r="D45" s="1294" t="s">
        <v>210</v>
      </c>
      <c r="E45" s="1294" t="s">
        <v>73</v>
      </c>
      <c r="F45" s="1294" t="s">
        <v>209</v>
      </c>
      <c r="G45" s="1294" t="s">
        <v>210</v>
      </c>
      <c r="H45" s="1295" t="s">
        <v>73</v>
      </c>
      <c r="I45" s="1296" t="s">
        <v>209</v>
      </c>
      <c r="J45" s="1294" t="s">
        <v>210</v>
      </c>
      <c r="K45" s="1295" t="s">
        <v>216</v>
      </c>
    </row>
    <row r="46" spans="1:11" ht="20.25" customHeight="1" thickBot="1" x14ac:dyDescent="0.3">
      <c r="A46" s="1299" t="s">
        <v>371</v>
      </c>
      <c r="B46" s="1298" t="s">
        <v>337</v>
      </c>
      <c r="C46" s="619">
        <f>C47+C48+C49</f>
        <v>0</v>
      </c>
      <c r="D46" s="620">
        <f t="shared" ref="D46:K46" si="1">D47+D48+D49</f>
        <v>0</v>
      </c>
      <c r="E46" s="620">
        <f t="shared" si="1"/>
        <v>0</v>
      </c>
      <c r="F46" s="620">
        <f t="shared" si="1"/>
        <v>0</v>
      </c>
      <c r="G46" s="620">
        <f t="shared" si="1"/>
        <v>0</v>
      </c>
      <c r="H46" s="621">
        <f t="shared" si="1"/>
        <v>0</v>
      </c>
      <c r="I46" s="622">
        <f t="shared" si="1"/>
        <v>0</v>
      </c>
      <c r="J46" s="620">
        <f t="shared" si="1"/>
        <v>0</v>
      </c>
      <c r="K46" s="621">
        <f t="shared" si="1"/>
        <v>0</v>
      </c>
    </row>
    <row r="47" spans="1:11" ht="20.25" customHeight="1" x14ac:dyDescent="0.25">
      <c r="A47" s="914" t="s">
        <v>380</v>
      </c>
      <c r="B47" s="1297" t="s">
        <v>264</v>
      </c>
      <c r="C47" s="946">
        <v>0</v>
      </c>
      <c r="D47" s="947">
        <v>0</v>
      </c>
      <c r="E47" s="634">
        <f>C47+D47</f>
        <v>0</v>
      </c>
      <c r="F47" s="947">
        <v>0</v>
      </c>
      <c r="G47" s="947">
        <v>0</v>
      </c>
      <c r="H47" s="627">
        <f>F47+G47</f>
        <v>0</v>
      </c>
      <c r="I47" s="949">
        <v>0</v>
      </c>
      <c r="J47" s="947">
        <v>0</v>
      </c>
      <c r="K47" s="627">
        <f>I47+J47</f>
        <v>0</v>
      </c>
    </row>
    <row r="48" spans="1:11" ht="20.25" customHeight="1" x14ac:dyDescent="0.25">
      <c r="A48" s="247" t="s">
        <v>384</v>
      </c>
      <c r="B48" s="1289" t="s">
        <v>443</v>
      </c>
      <c r="C48" s="837">
        <v>0</v>
      </c>
      <c r="D48" s="818">
        <v>0</v>
      </c>
      <c r="E48" s="686">
        <f>C48+D48</f>
        <v>0</v>
      </c>
      <c r="F48" s="818">
        <v>0</v>
      </c>
      <c r="G48" s="818">
        <v>0</v>
      </c>
      <c r="H48" s="613">
        <f>F48+G48</f>
        <v>0</v>
      </c>
      <c r="I48" s="825">
        <v>0</v>
      </c>
      <c r="J48" s="818">
        <v>0</v>
      </c>
      <c r="K48" s="613">
        <f>I48+J48</f>
        <v>0</v>
      </c>
    </row>
    <row r="49" spans="1:11" ht="20.25" customHeight="1" x14ac:dyDescent="0.25">
      <c r="A49" s="247" t="s">
        <v>385</v>
      </c>
      <c r="B49" s="1288" t="s">
        <v>444</v>
      </c>
      <c r="C49" s="839">
        <f>C50+C51</f>
        <v>0</v>
      </c>
      <c r="D49" s="686">
        <f t="shared" ref="D49:K49" si="2">D50+D51</f>
        <v>0</v>
      </c>
      <c r="E49" s="686">
        <f t="shared" si="2"/>
        <v>0</v>
      </c>
      <c r="F49" s="686">
        <f t="shared" si="2"/>
        <v>0</v>
      </c>
      <c r="G49" s="686">
        <f t="shared" si="2"/>
        <v>0</v>
      </c>
      <c r="H49" s="613">
        <f t="shared" si="2"/>
        <v>0</v>
      </c>
      <c r="I49" s="701">
        <f t="shared" si="2"/>
        <v>0</v>
      </c>
      <c r="J49" s="686">
        <f t="shared" si="2"/>
        <v>0</v>
      </c>
      <c r="K49" s="613">
        <f t="shared" si="2"/>
        <v>0</v>
      </c>
    </row>
    <row r="50" spans="1:11" ht="20.25" customHeight="1" x14ac:dyDescent="0.25">
      <c r="A50" s="247" t="s">
        <v>386</v>
      </c>
      <c r="B50" s="1290" t="s">
        <v>262</v>
      </c>
      <c r="C50" s="837">
        <v>0</v>
      </c>
      <c r="D50" s="818">
        <v>0</v>
      </c>
      <c r="E50" s="686">
        <f>C50+D50</f>
        <v>0</v>
      </c>
      <c r="F50" s="818">
        <v>0</v>
      </c>
      <c r="G50" s="818">
        <v>0</v>
      </c>
      <c r="H50" s="613">
        <f>F50+G50</f>
        <v>0</v>
      </c>
      <c r="I50" s="1302">
        <v>0</v>
      </c>
      <c r="J50" s="1037">
        <v>0</v>
      </c>
      <c r="K50" s="613">
        <f>I50+J50</f>
        <v>0</v>
      </c>
    </row>
    <row r="51" spans="1:11" ht="20.25" customHeight="1" thickBot="1" x14ac:dyDescent="0.3">
      <c r="A51" s="909" t="s">
        <v>387</v>
      </c>
      <c r="B51" s="1300" t="s">
        <v>263</v>
      </c>
      <c r="C51" s="951">
        <v>0</v>
      </c>
      <c r="D51" s="952">
        <v>0</v>
      </c>
      <c r="E51" s="687">
        <f>C51+D51</f>
        <v>0</v>
      </c>
      <c r="F51" s="952">
        <v>0</v>
      </c>
      <c r="G51" s="952">
        <v>0</v>
      </c>
      <c r="H51" s="618">
        <f>F51+G51</f>
        <v>0</v>
      </c>
      <c r="I51" s="827">
        <v>0</v>
      </c>
      <c r="J51" s="820">
        <v>0</v>
      </c>
      <c r="K51" s="618">
        <f>I51+J51</f>
        <v>0</v>
      </c>
    </row>
    <row r="52" spans="1:11" ht="20.25" customHeight="1" thickBot="1" x14ac:dyDescent="0.3">
      <c r="A52" s="1299" t="s">
        <v>388</v>
      </c>
      <c r="B52" s="1298" t="s">
        <v>336</v>
      </c>
      <c r="C52" s="619">
        <f>C53+C54+C55</f>
        <v>0</v>
      </c>
      <c r="D52" s="620">
        <f t="shared" ref="D52:K52" si="3">D53+D54+D55</f>
        <v>0</v>
      </c>
      <c r="E52" s="620">
        <f t="shared" si="3"/>
        <v>0</v>
      </c>
      <c r="F52" s="620">
        <f t="shared" si="3"/>
        <v>0</v>
      </c>
      <c r="G52" s="620">
        <f t="shared" si="3"/>
        <v>0</v>
      </c>
      <c r="H52" s="621">
        <f t="shared" si="3"/>
        <v>0</v>
      </c>
      <c r="I52" s="622">
        <f t="shared" si="3"/>
        <v>0</v>
      </c>
      <c r="J52" s="620">
        <f t="shared" si="3"/>
        <v>127866.8</v>
      </c>
      <c r="K52" s="621">
        <f t="shared" si="3"/>
        <v>127866.8</v>
      </c>
    </row>
    <row r="53" spans="1:11" ht="20.25" customHeight="1" x14ac:dyDescent="0.25">
      <c r="A53" s="914" t="s">
        <v>389</v>
      </c>
      <c r="B53" s="1297" t="s">
        <v>264</v>
      </c>
      <c r="C53" s="946">
        <v>0</v>
      </c>
      <c r="D53" s="947">
        <v>0</v>
      </c>
      <c r="E53" s="634">
        <f>C53+D53</f>
        <v>0</v>
      </c>
      <c r="F53" s="947">
        <v>0</v>
      </c>
      <c r="G53" s="947">
        <v>0</v>
      </c>
      <c r="H53" s="627">
        <f>F53+G53</f>
        <v>0</v>
      </c>
      <c r="I53" s="949">
        <v>0</v>
      </c>
      <c r="J53" s="947">
        <v>0</v>
      </c>
      <c r="K53" s="627">
        <f>I53+J53</f>
        <v>0</v>
      </c>
    </row>
    <row r="54" spans="1:11" ht="20.25" customHeight="1" x14ac:dyDescent="0.25">
      <c r="A54" s="247" t="s">
        <v>390</v>
      </c>
      <c r="B54" s="1289" t="s">
        <v>443</v>
      </c>
      <c r="C54" s="837">
        <v>0</v>
      </c>
      <c r="D54" s="818">
        <v>0</v>
      </c>
      <c r="E54" s="686">
        <f>C54+D54</f>
        <v>0</v>
      </c>
      <c r="F54" s="818">
        <v>0</v>
      </c>
      <c r="G54" s="818">
        <v>0</v>
      </c>
      <c r="H54" s="613">
        <f>F54+G54</f>
        <v>0</v>
      </c>
      <c r="I54" s="825">
        <v>0</v>
      </c>
      <c r="J54" s="818">
        <v>0</v>
      </c>
      <c r="K54" s="613">
        <f>I54+J54</f>
        <v>0</v>
      </c>
    </row>
    <row r="55" spans="1:11" ht="20.25" customHeight="1" x14ac:dyDescent="0.25">
      <c r="A55" s="247" t="s">
        <v>391</v>
      </c>
      <c r="B55" s="1288" t="s">
        <v>444</v>
      </c>
      <c r="C55" s="839">
        <f>C56+C57</f>
        <v>0</v>
      </c>
      <c r="D55" s="686">
        <f t="shared" ref="D55:K55" si="4">D56+D57</f>
        <v>0</v>
      </c>
      <c r="E55" s="686">
        <f t="shared" si="4"/>
        <v>0</v>
      </c>
      <c r="F55" s="686">
        <f t="shared" si="4"/>
        <v>0</v>
      </c>
      <c r="G55" s="686">
        <f t="shared" si="4"/>
        <v>0</v>
      </c>
      <c r="H55" s="613">
        <f t="shared" si="4"/>
        <v>0</v>
      </c>
      <c r="I55" s="701">
        <f t="shared" si="4"/>
        <v>0</v>
      </c>
      <c r="J55" s="686">
        <f t="shared" si="4"/>
        <v>127866.8</v>
      </c>
      <c r="K55" s="613">
        <f t="shared" si="4"/>
        <v>127866.8</v>
      </c>
    </row>
    <row r="56" spans="1:11" ht="20.25" customHeight="1" x14ac:dyDescent="0.25">
      <c r="A56" s="247" t="s">
        <v>392</v>
      </c>
      <c r="B56" s="1290" t="s">
        <v>262</v>
      </c>
      <c r="C56" s="837">
        <v>0</v>
      </c>
      <c r="D56" s="818">
        <v>0</v>
      </c>
      <c r="E56" s="686">
        <f>C56+D56</f>
        <v>0</v>
      </c>
      <c r="F56" s="818">
        <v>0</v>
      </c>
      <c r="G56" s="818">
        <v>0</v>
      </c>
      <c r="H56" s="613">
        <f>F56+G56</f>
        <v>0</v>
      </c>
      <c r="I56" s="825">
        <v>0</v>
      </c>
      <c r="J56" s="818">
        <v>0</v>
      </c>
      <c r="K56" s="613">
        <f>I56+J56</f>
        <v>0</v>
      </c>
    </row>
    <row r="57" spans="1:11" ht="20.25" customHeight="1" thickBot="1" x14ac:dyDescent="0.3">
      <c r="A57" s="909" t="s">
        <v>393</v>
      </c>
      <c r="B57" s="1300" t="s">
        <v>263</v>
      </c>
      <c r="C57" s="951">
        <v>0</v>
      </c>
      <c r="D57" s="952">
        <v>0</v>
      </c>
      <c r="E57" s="687">
        <f>C57+D57</f>
        <v>0</v>
      </c>
      <c r="F57" s="952">
        <v>0</v>
      </c>
      <c r="G57" s="952">
        <v>0</v>
      </c>
      <c r="H57" s="618">
        <f>F57+G57</f>
        <v>0</v>
      </c>
      <c r="I57" s="954">
        <v>0</v>
      </c>
      <c r="J57" s="952">
        <v>127866.8</v>
      </c>
      <c r="K57" s="618">
        <f>I57+J57</f>
        <v>127866.8</v>
      </c>
    </row>
    <row r="58" spans="1:11" ht="20.25" customHeight="1" thickBot="1" x14ac:dyDescent="0.3">
      <c r="A58" s="1299" t="s">
        <v>394</v>
      </c>
      <c r="B58" s="1301" t="s">
        <v>73</v>
      </c>
      <c r="C58" s="619">
        <f>SUM(C46+C52)</f>
        <v>0</v>
      </c>
      <c r="D58" s="620">
        <f t="shared" ref="D58:K58" si="5">SUM(D46+D52)</f>
        <v>0</v>
      </c>
      <c r="E58" s="620">
        <f t="shared" si="5"/>
        <v>0</v>
      </c>
      <c r="F58" s="620">
        <f t="shared" si="5"/>
        <v>0</v>
      </c>
      <c r="G58" s="620">
        <f t="shared" si="5"/>
        <v>0</v>
      </c>
      <c r="H58" s="621">
        <f t="shared" si="5"/>
        <v>0</v>
      </c>
      <c r="I58" s="622">
        <f t="shared" si="5"/>
        <v>0</v>
      </c>
      <c r="J58" s="620">
        <f t="shared" si="5"/>
        <v>127866.8</v>
      </c>
      <c r="K58" s="621">
        <f t="shared" si="5"/>
        <v>127866.8</v>
      </c>
    </row>
    <row r="59" spans="1:11" ht="34.5" customHeight="1" thickBot="1" x14ac:dyDescent="0.3">
      <c r="A59" s="210"/>
      <c r="B59" s="1303" t="s">
        <v>840</v>
      </c>
      <c r="C59" s="184"/>
      <c r="D59" s="184"/>
      <c r="E59" s="184"/>
      <c r="F59" s="184"/>
      <c r="G59" s="184"/>
      <c r="H59" s="184"/>
      <c r="I59" s="184"/>
      <c r="J59" s="184"/>
      <c r="K59" s="184"/>
    </row>
    <row r="60" spans="1:11" ht="48.75" customHeight="1" x14ac:dyDescent="0.25">
      <c r="A60" s="2098" t="s">
        <v>396</v>
      </c>
      <c r="B60" s="2100" t="s">
        <v>268</v>
      </c>
      <c r="C60" s="2086" t="s">
        <v>437</v>
      </c>
      <c r="D60" s="2087"/>
      <c r="E60" s="2088"/>
      <c r="F60" s="2083" t="s">
        <v>438</v>
      </c>
      <c r="G60" s="210"/>
      <c r="H60" s="210"/>
      <c r="I60" s="184"/>
      <c r="J60" s="184"/>
      <c r="K60" s="184"/>
    </row>
    <row r="61" spans="1:11" ht="33" customHeight="1" thickBot="1" x14ac:dyDescent="0.3">
      <c r="A61" s="2099"/>
      <c r="B61" s="2101"/>
      <c r="C61" s="1304" t="s">
        <v>71</v>
      </c>
      <c r="D61" s="1265" t="s">
        <v>88</v>
      </c>
      <c r="E61" s="1305" t="s">
        <v>73</v>
      </c>
      <c r="F61" s="2085"/>
      <c r="G61" s="184"/>
      <c r="H61" s="184"/>
      <c r="I61" s="184"/>
      <c r="J61" s="184"/>
      <c r="K61" s="184"/>
    </row>
    <row r="62" spans="1:11" ht="20.25" customHeight="1" thickBot="1" x14ac:dyDescent="0.3">
      <c r="A62" s="1268" t="s">
        <v>371</v>
      </c>
      <c r="B62" s="1274" t="s">
        <v>211</v>
      </c>
      <c r="C62" s="619">
        <f>C63+C64</f>
        <v>0</v>
      </c>
      <c r="D62" s="620">
        <f>D63+D64</f>
        <v>0</v>
      </c>
      <c r="E62" s="621">
        <f>E63+E64</f>
        <v>0</v>
      </c>
      <c r="F62" s="487">
        <f>F63+F64</f>
        <v>0</v>
      </c>
      <c r="G62" s="184"/>
      <c r="H62" s="184"/>
      <c r="I62" s="184"/>
      <c r="J62" s="184"/>
      <c r="K62" s="184"/>
    </row>
    <row r="63" spans="1:11" ht="24.75" customHeight="1" x14ac:dyDescent="0.25">
      <c r="A63" s="1264" t="s">
        <v>380</v>
      </c>
      <c r="B63" s="1277" t="s">
        <v>212</v>
      </c>
      <c r="C63" s="946">
        <v>0</v>
      </c>
      <c r="D63" s="947">
        <v>0</v>
      </c>
      <c r="E63" s="627">
        <f t="shared" ref="E63:E68" si="6">D63+C63</f>
        <v>0</v>
      </c>
      <c r="F63" s="1250">
        <v>0</v>
      </c>
      <c r="G63" s="184"/>
      <c r="H63" s="184"/>
      <c r="I63" s="184"/>
      <c r="J63" s="184"/>
      <c r="K63" s="184"/>
    </row>
    <row r="64" spans="1:11" ht="20.25" customHeight="1" thickBot="1" x14ac:dyDescent="0.3">
      <c r="A64" s="1271" t="s">
        <v>384</v>
      </c>
      <c r="B64" s="1279" t="s">
        <v>213</v>
      </c>
      <c r="C64" s="951">
        <v>0</v>
      </c>
      <c r="D64" s="952">
        <v>0</v>
      </c>
      <c r="E64" s="618">
        <f t="shared" si="6"/>
        <v>0</v>
      </c>
      <c r="F64" s="1252">
        <v>0</v>
      </c>
      <c r="G64" s="184"/>
      <c r="H64" s="184"/>
      <c r="I64" s="184"/>
      <c r="J64" s="184"/>
      <c r="K64" s="184"/>
    </row>
    <row r="65" spans="1:11" ht="20.25" customHeight="1" thickBot="1" x14ac:dyDescent="0.3">
      <c r="A65" s="1268" t="s">
        <v>385</v>
      </c>
      <c r="B65" s="1274" t="s">
        <v>841</v>
      </c>
      <c r="C65" s="619">
        <f>C66+C67</f>
        <v>0</v>
      </c>
      <c r="D65" s="620">
        <f>D66+D67</f>
        <v>0</v>
      </c>
      <c r="E65" s="621">
        <f>E66+E67</f>
        <v>0</v>
      </c>
      <c r="F65" s="487">
        <f>F66+F67</f>
        <v>0</v>
      </c>
      <c r="G65" s="184"/>
      <c r="H65" s="184"/>
      <c r="I65" s="184"/>
      <c r="J65" s="184"/>
      <c r="K65" s="184"/>
    </row>
    <row r="66" spans="1:11" ht="20.25" customHeight="1" x14ac:dyDescent="0.25">
      <c r="A66" s="1264" t="s">
        <v>386</v>
      </c>
      <c r="B66" s="1277" t="s">
        <v>214</v>
      </c>
      <c r="C66" s="946">
        <v>0</v>
      </c>
      <c r="D66" s="947">
        <v>0</v>
      </c>
      <c r="E66" s="627">
        <f t="shared" si="6"/>
        <v>0</v>
      </c>
      <c r="F66" s="1250">
        <v>0</v>
      </c>
      <c r="G66" s="184"/>
      <c r="H66" s="184"/>
      <c r="I66" s="184"/>
      <c r="J66" s="184"/>
      <c r="K66" s="184"/>
    </row>
    <row r="67" spans="1:11" ht="20.25" customHeight="1" x14ac:dyDescent="0.25">
      <c r="A67" s="246" t="s">
        <v>387</v>
      </c>
      <c r="B67" s="1262" t="s">
        <v>215</v>
      </c>
      <c r="C67" s="837">
        <v>0</v>
      </c>
      <c r="D67" s="818">
        <v>0</v>
      </c>
      <c r="E67" s="613">
        <f t="shared" si="6"/>
        <v>0</v>
      </c>
      <c r="F67" s="1251">
        <v>0</v>
      </c>
      <c r="G67" s="184"/>
      <c r="H67" s="184"/>
      <c r="I67" s="184"/>
      <c r="J67" s="184"/>
      <c r="K67" s="184"/>
    </row>
    <row r="68" spans="1:11" ht="20.25" customHeight="1" thickBot="1" x14ac:dyDescent="0.3">
      <c r="A68" s="1271" t="s">
        <v>388</v>
      </c>
      <c r="B68" s="1276" t="s">
        <v>842</v>
      </c>
      <c r="C68" s="951">
        <v>1625255.2</v>
      </c>
      <c r="D68" s="952">
        <v>45194.43</v>
      </c>
      <c r="E68" s="618">
        <f t="shared" si="6"/>
        <v>1670449.63</v>
      </c>
      <c r="F68" s="1252">
        <v>0</v>
      </c>
      <c r="G68" s="184"/>
      <c r="H68" s="184"/>
      <c r="I68" s="184"/>
      <c r="J68" s="184"/>
      <c r="K68" s="184"/>
    </row>
    <row r="69" spans="1:11" ht="20.25" customHeight="1" thickBot="1" x14ac:dyDescent="0.3">
      <c r="A69" s="1268" t="s">
        <v>389</v>
      </c>
      <c r="B69" s="1284" t="s">
        <v>216</v>
      </c>
      <c r="C69" s="619">
        <f>C62+C65+C68</f>
        <v>1625255.2</v>
      </c>
      <c r="D69" s="620">
        <f>D62+D65+D68</f>
        <v>45194.43</v>
      </c>
      <c r="E69" s="621">
        <f>E62+E65+E68</f>
        <v>1670449.63</v>
      </c>
      <c r="F69" s="487">
        <f>F62+F65+F68</f>
        <v>0</v>
      </c>
      <c r="G69" s="184"/>
      <c r="H69" s="184"/>
      <c r="I69" s="184"/>
      <c r="J69" s="184"/>
      <c r="K69" s="184"/>
    </row>
    <row r="70" spans="1:11" ht="20.25" customHeight="1" x14ac:dyDescent="0.25">
      <c r="A70" s="155"/>
      <c r="B70" s="20"/>
      <c r="C70" s="437"/>
      <c r="D70" s="437"/>
      <c r="E70" s="100"/>
      <c r="F70" s="437"/>
      <c r="G70" s="45"/>
      <c r="H70" s="45"/>
      <c r="I70" s="45"/>
      <c r="J70" s="45"/>
      <c r="K70" s="45"/>
    </row>
    <row r="71" spans="1:11" ht="20.25" customHeight="1" x14ac:dyDescent="0.25">
      <c r="A71" s="155"/>
      <c r="B71" s="156"/>
      <c r="C71" s="100"/>
      <c r="D71" s="100"/>
      <c r="E71" s="100"/>
      <c r="F71" s="100"/>
      <c r="G71" s="45"/>
      <c r="H71" s="45"/>
      <c r="I71" s="45"/>
      <c r="J71" s="45"/>
      <c r="K71" s="45"/>
    </row>
    <row r="73" spans="1:11" ht="20.25" customHeight="1" x14ac:dyDescent="0.25">
      <c r="B73" s="54"/>
    </row>
  </sheetData>
  <mergeCells count="14">
    <mergeCell ref="A43:A44"/>
    <mergeCell ref="B43:B44"/>
    <mergeCell ref="A60:A61"/>
    <mergeCell ref="B60:B61"/>
    <mergeCell ref="A9:A10"/>
    <mergeCell ref="B9:B10"/>
    <mergeCell ref="I43:K44"/>
    <mergeCell ref="F9:F10"/>
    <mergeCell ref="F60:F61"/>
    <mergeCell ref="C60:E60"/>
    <mergeCell ref="C9:E9"/>
    <mergeCell ref="C43:H43"/>
    <mergeCell ref="C44:E44"/>
    <mergeCell ref="F44:H44"/>
  </mergeCell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4"/>
  <sheetViews>
    <sheetView topLeftCell="B1" zoomScaleNormal="100" workbookViewId="0">
      <selection activeCell="C9" sqref="C9"/>
    </sheetView>
  </sheetViews>
  <sheetFormatPr defaultColWidth="9.140625" defaultRowHeight="15" x14ac:dyDescent="0.25"/>
  <cols>
    <col min="1" max="1" width="13.42578125" style="89" customWidth="1"/>
    <col min="2" max="2" width="104.85546875" style="1" customWidth="1"/>
    <col min="3" max="3" width="14.85546875" style="1" customWidth="1"/>
    <col min="4" max="4" width="16.7109375" style="1" customWidth="1"/>
    <col min="5" max="5" width="18" style="1" customWidth="1"/>
    <col min="6" max="6" width="18.85546875" style="1" customWidth="1"/>
    <col min="7" max="16384" width="9.140625" style="1"/>
  </cols>
  <sheetData>
    <row r="1" spans="1:8" ht="15.75" x14ac:dyDescent="0.3">
      <c r="B1" s="344" t="s">
        <v>584</v>
      </c>
      <c r="C1" s="341"/>
      <c r="D1" s="341"/>
      <c r="G1" s="273"/>
    </row>
    <row r="2" spans="1:8" ht="15.75" x14ac:dyDescent="0.3">
      <c r="B2" s="341"/>
      <c r="C2" s="341"/>
      <c r="D2" s="341"/>
    </row>
    <row r="3" spans="1:8" ht="15.75" x14ac:dyDescent="0.3">
      <c r="B3" s="193" t="s">
        <v>136</v>
      </c>
      <c r="C3" s="341"/>
      <c r="D3" s="341"/>
    </row>
    <row r="4" spans="1:8" ht="16.5" thickBot="1" x14ac:dyDescent="0.35">
      <c r="B4" s="119" t="s">
        <v>772</v>
      </c>
      <c r="C4" s="119"/>
      <c r="D4" s="341"/>
    </row>
    <row r="5" spans="1:8" ht="33.75" customHeight="1" x14ac:dyDescent="0.25">
      <c r="A5" s="1980" t="s">
        <v>396</v>
      </c>
      <c r="B5" s="1982" t="s">
        <v>268</v>
      </c>
      <c r="C5" s="2105" t="s">
        <v>437</v>
      </c>
      <c r="D5" s="2106"/>
      <c r="E5" s="2106"/>
      <c r="F5" s="2107" t="s">
        <v>438</v>
      </c>
      <c r="H5" s="7"/>
    </row>
    <row r="6" spans="1:8" ht="32.25" customHeight="1" thickBot="1" x14ac:dyDescent="0.3">
      <c r="A6" s="2103"/>
      <c r="B6" s="2104"/>
      <c r="C6" s="1310" t="s">
        <v>71</v>
      </c>
      <c r="D6" s="339" t="s">
        <v>88</v>
      </c>
      <c r="E6" s="339" t="s">
        <v>73</v>
      </c>
      <c r="F6" s="2108"/>
      <c r="H6" s="7"/>
    </row>
    <row r="7" spans="1:8" ht="22.15" customHeight="1" thickBot="1" x14ac:dyDescent="0.3">
      <c r="A7" s="1673" t="s">
        <v>585</v>
      </c>
      <c r="B7" s="1675"/>
      <c r="C7" s="672"/>
      <c r="D7" s="672"/>
      <c r="E7" s="672"/>
      <c r="F7" s="1313"/>
      <c r="H7" s="7"/>
    </row>
    <row r="8" spans="1:8" ht="21.75" customHeight="1" thickBot="1" x14ac:dyDescent="0.3">
      <c r="A8" s="1316" t="s">
        <v>371</v>
      </c>
      <c r="B8" s="1317" t="s">
        <v>586</v>
      </c>
      <c r="C8" s="1257">
        <f>C9+C10</f>
        <v>0</v>
      </c>
      <c r="D8" s="1258">
        <f>D9+D10</f>
        <v>0</v>
      </c>
      <c r="E8" s="1258">
        <f>E9+E10</f>
        <v>0</v>
      </c>
      <c r="F8" s="1259">
        <f>F9+F10</f>
        <v>0</v>
      </c>
    </row>
    <row r="9" spans="1:8" ht="21" customHeight="1" x14ac:dyDescent="0.25">
      <c r="A9" s="1314" t="s">
        <v>380</v>
      </c>
      <c r="B9" s="1315" t="s">
        <v>587</v>
      </c>
      <c r="C9" s="604">
        <v>0</v>
      </c>
      <c r="D9" s="599">
        <v>0</v>
      </c>
      <c r="E9" s="1327">
        <f>C9+D9</f>
        <v>0</v>
      </c>
      <c r="F9" s="603">
        <v>0</v>
      </c>
    </row>
    <row r="10" spans="1:8" ht="21.75" customHeight="1" x14ac:dyDescent="0.25">
      <c r="A10" s="340" t="s">
        <v>384</v>
      </c>
      <c r="B10" s="1312" t="s">
        <v>588</v>
      </c>
      <c r="C10" s="601">
        <v>0</v>
      </c>
      <c r="D10" s="535">
        <v>0</v>
      </c>
      <c r="E10" s="1328">
        <f>C10+D10</f>
        <v>0</v>
      </c>
      <c r="F10" s="533">
        <v>0</v>
      </c>
    </row>
    <row r="11" spans="1:8" ht="16.5" customHeight="1" thickBot="1" x14ac:dyDescent="0.3">
      <c r="A11" s="1318" t="s">
        <v>385</v>
      </c>
      <c r="B11" s="1319" t="s">
        <v>589</v>
      </c>
      <c r="C11" s="605">
        <v>0</v>
      </c>
      <c r="D11" s="538">
        <v>0</v>
      </c>
      <c r="E11" s="1329">
        <f>C11+D11</f>
        <v>0</v>
      </c>
      <c r="F11" s="539">
        <v>0</v>
      </c>
    </row>
    <row r="12" spans="1:8" ht="16.5" customHeight="1" thickBot="1" x14ac:dyDescent="0.3">
      <c r="A12" s="1316" t="s">
        <v>386</v>
      </c>
      <c r="B12" s="1320" t="s">
        <v>590</v>
      </c>
      <c r="C12" s="1257">
        <f>C8+C11</f>
        <v>0</v>
      </c>
      <c r="D12" s="1258">
        <f>D8+D11</f>
        <v>0</v>
      </c>
      <c r="E12" s="1258">
        <f>E8+E11</f>
        <v>0</v>
      </c>
      <c r="F12" s="1259">
        <f>F8+F11</f>
        <v>0</v>
      </c>
    </row>
    <row r="13" spans="1:8" ht="18.75" customHeight="1" thickBot="1" x14ac:dyDescent="0.3">
      <c r="A13" s="1321" t="s">
        <v>591</v>
      </c>
      <c r="B13" s="1322"/>
      <c r="C13" s="1324"/>
      <c r="D13" s="1325"/>
      <c r="E13" s="1325"/>
      <c r="F13" s="1326"/>
    </row>
    <row r="14" spans="1:8" ht="18.75" customHeight="1" thickBot="1" x14ac:dyDescent="0.3">
      <c r="A14" s="1316" t="s">
        <v>387</v>
      </c>
      <c r="B14" s="1317" t="s">
        <v>286</v>
      </c>
      <c r="C14" s="1257">
        <f>C15+C16</f>
        <v>0</v>
      </c>
      <c r="D14" s="1258">
        <f>D15+D16</f>
        <v>0</v>
      </c>
      <c r="E14" s="1258">
        <f>E15+E16</f>
        <v>0</v>
      </c>
      <c r="F14" s="1259">
        <f>F15+F16</f>
        <v>0</v>
      </c>
    </row>
    <row r="15" spans="1:8" ht="18.75" customHeight="1" x14ac:dyDescent="0.25">
      <c r="A15" s="1314" t="s">
        <v>388</v>
      </c>
      <c r="B15" s="1323" t="s">
        <v>592</v>
      </c>
      <c r="C15" s="608">
        <v>0</v>
      </c>
      <c r="D15" s="606">
        <v>0</v>
      </c>
      <c r="E15" s="1327">
        <f>SUM(C15+D15)</f>
        <v>0</v>
      </c>
      <c r="F15" s="603">
        <v>0</v>
      </c>
    </row>
    <row r="16" spans="1:8" ht="18.75" customHeight="1" x14ac:dyDescent="0.25">
      <c r="A16" s="340" t="s">
        <v>389</v>
      </c>
      <c r="B16" s="1311" t="s">
        <v>593</v>
      </c>
      <c r="C16" s="1223">
        <v>0</v>
      </c>
      <c r="D16" s="1224">
        <v>0</v>
      </c>
      <c r="E16" s="1328">
        <f>SUM(C16+D16)</f>
        <v>0</v>
      </c>
      <c r="F16" s="533">
        <v>0</v>
      </c>
    </row>
    <row r="17" spans="1:6" ht="21" customHeight="1" thickBot="1" x14ac:dyDescent="0.3">
      <c r="A17" s="1318" t="s">
        <v>390</v>
      </c>
      <c r="B17" s="1597" t="s">
        <v>594</v>
      </c>
      <c r="C17" s="1226">
        <v>0</v>
      </c>
      <c r="D17" s="1092">
        <v>0</v>
      </c>
      <c r="E17" s="1329">
        <f>SUM(C17+D17)</f>
        <v>0</v>
      </c>
      <c r="F17" s="539">
        <v>0</v>
      </c>
    </row>
    <row r="18" spans="1:6" ht="18.75" customHeight="1" thickBot="1" x14ac:dyDescent="0.3">
      <c r="A18" s="1316" t="s">
        <v>391</v>
      </c>
      <c r="B18" s="1320" t="s">
        <v>595</v>
      </c>
      <c r="C18" s="1257">
        <f>C14+C17</f>
        <v>0</v>
      </c>
      <c r="D18" s="1258">
        <f>D14+D17</f>
        <v>0</v>
      </c>
      <c r="E18" s="1258">
        <f>E14+E17</f>
        <v>0</v>
      </c>
      <c r="F18" s="1259">
        <f>F14+F17</f>
        <v>0</v>
      </c>
    </row>
    <row r="19" spans="1:6" ht="21" customHeight="1" x14ac:dyDescent="0.3">
      <c r="B19" s="341"/>
      <c r="C19" s="341"/>
      <c r="D19" s="341"/>
    </row>
    <row r="20" spans="1:6" ht="20.25" customHeight="1" x14ac:dyDescent="0.25">
      <c r="B20" s="2102"/>
      <c r="C20" s="2102"/>
      <c r="D20" s="2102"/>
    </row>
    <row r="21" spans="1:6" ht="30" customHeight="1" x14ac:dyDescent="0.25">
      <c r="B21" s="5"/>
    </row>
    <row r="22" spans="1:6" ht="18.75" customHeight="1" x14ac:dyDescent="0.25"/>
    <row r="23" spans="1:6" x14ac:dyDescent="0.25">
      <c r="B23" s="6"/>
    </row>
    <row r="24" spans="1:6" ht="27" customHeight="1" x14ac:dyDescent="0.25"/>
  </sheetData>
  <mergeCells count="6">
    <mergeCell ref="B20:D20"/>
    <mergeCell ref="A5:A6"/>
    <mergeCell ref="B5:B6"/>
    <mergeCell ref="C5:E5"/>
    <mergeCell ref="F5:F6"/>
    <mergeCell ref="A7:B7"/>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
  <sheetViews>
    <sheetView workbookViewId="0"/>
  </sheetViews>
  <sheetFormatPr defaultColWidth="9.140625" defaultRowHeight="15" x14ac:dyDescent="0.3"/>
  <cols>
    <col min="1" max="1" width="10.140625" style="341" customWidth="1"/>
    <col min="2" max="2" width="69.28515625" style="341" customWidth="1"/>
    <col min="3" max="3" width="17.42578125" style="341" customWidth="1"/>
    <col min="4" max="4" width="15.42578125" style="341" customWidth="1"/>
    <col min="5" max="16384" width="9.140625" style="341"/>
  </cols>
  <sheetData>
    <row r="1" spans="1:4" ht="15.75" x14ac:dyDescent="0.3">
      <c r="A1" s="347"/>
      <c r="B1" s="2056" t="s">
        <v>773</v>
      </c>
      <c r="C1" s="2056"/>
      <c r="D1" s="347"/>
    </row>
    <row r="2" spans="1:4" x14ac:dyDescent="0.3">
      <c r="A2" s="347"/>
      <c r="B2" s="347"/>
      <c r="C2" s="347"/>
      <c r="D2" s="347"/>
    </row>
    <row r="3" spans="1:4" ht="15.75" thickBot="1" x14ac:dyDescent="0.35">
      <c r="A3" s="347"/>
      <c r="B3" s="347"/>
      <c r="C3" s="347"/>
      <c r="D3" s="347"/>
    </row>
    <row r="4" spans="1:4" ht="51.75" thickBot="1" x14ac:dyDescent="0.35">
      <c r="A4" s="1333" t="s">
        <v>396</v>
      </c>
      <c r="B4" s="1334" t="s">
        <v>474</v>
      </c>
      <c r="C4" s="1335" t="s">
        <v>437</v>
      </c>
      <c r="D4" s="1336" t="s">
        <v>438</v>
      </c>
    </row>
    <row r="5" spans="1:4" ht="18" customHeight="1" x14ac:dyDescent="0.3">
      <c r="A5" s="1228" t="s">
        <v>371</v>
      </c>
      <c r="B5" s="1332" t="s">
        <v>280</v>
      </c>
      <c r="C5" s="604"/>
      <c r="D5" s="603"/>
    </row>
    <row r="6" spans="1:4" ht="18" customHeight="1" x14ac:dyDescent="0.3">
      <c r="A6" s="181" t="s">
        <v>380</v>
      </c>
      <c r="B6" s="1330" t="s">
        <v>281</v>
      </c>
      <c r="C6" s="601"/>
      <c r="D6" s="533"/>
    </row>
    <row r="7" spans="1:4" ht="18" customHeight="1" x14ac:dyDescent="0.3">
      <c r="A7" s="181" t="s">
        <v>384</v>
      </c>
      <c r="B7" s="1330" t="s">
        <v>143</v>
      </c>
      <c r="C7" s="601">
        <v>1251246.3400000001</v>
      </c>
      <c r="D7" s="533"/>
    </row>
    <row r="8" spans="1:4" ht="18" customHeight="1" x14ac:dyDescent="0.3">
      <c r="A8" s="181" t="s">
        <v>385</v>
      </c>
      <c r="B8" s="1331" t="s">
        <v>208</v>
      </c>
      <c r="C8" s="601">
        <v>7221829.6100000003</v>
      </c>
      <c r="D8" s="533"/>
    </row>
    <row r="9" spans="1:4" ht="18" customHeight="1" x14ac:dyDescent="0.3">
      <c r="A9" s="181" t="s">
        <v>386</v>
      </c>
      <c r="B9" s="1331" t="s">
        <v>282</v>
      </c>
      <c r="C9" s="1338"/>
      <c r="D9" s="1339"/>
    </row>
    <row r="10" spans="1:4" ht="18" customHeight="1" x14ac:dyDescent="0.3">
      <c r="A10" s="181" t="s">
        <v>387</v>
      </c>
      <c r="B10" s="1331" t="s">
        <v>283</v>
      </c>
      <c r="C10" s="1338"/>
      <c r="D10" s="1339"/>
    </row>
    <row r="11" spans="1:4" ht="18" customHeight="1" thickBot="1" x14ac:dyDescent="0.35">
      <c r="A11" s="1227" t="s">
        <v>388</v>
      </c>
      <c r="B11" s="1337" t="s">
        <v>284</v>
      </c>
      <c r="C11" s="605"/>
      <c r="D11" s="539"/>
    </row>
    <row r="12" spans="1:4" ht="18" customHeight="1" thickBot="1" x14ac:dyDescent="0.35">
      <c r="A12" s="1230" t="s">
        <v>389</v>
      </c>
      <c r="B12" s="1144" t="s">
        <v>73</v>
      </c>
      <c r="C12" s="945">
        <f>SUM(C5:C11)</f>
        <v>8473075.9500000011</v>
      </c>
      <c r="D12" s="543">
        <f>SUM(D5:D11)</f>
        <v>0</v>
      </c>
    </row>
    <row r="13" spans="1:4" x14ac:dyDescent="0.3">
      <c r="A13" s="65"/>
      <c r="B13" s="66"/>
      <c r="C13" s="65"/>
      <c r="D13" s="65"/>
    </row>
    <row r="14" spans="1:4" x14ac:dyDescent="0.3">
      <c r="A14" s="65"/>
      <c r="B14" s="65"/>
      <c r="C14" s="65"/>
      <c r="D14" s="65"/>
    </row>
    <row r="15" spans="1:4" ht="15.75" x14ac:dyDescent="0.3">
      <c r="A15" s="2109" t="s">
        <v>774</v>
      </c>
      <c r="B15" s="2109"/>
      <c r="C15" s="2109"/>
      <c r="D15" s="2109"/>
    </row>
  </sheetData>
  <mergeCells count="2">
    <mergeCell ref="B1:C1"/>
    <mergeCell ref="A15:D1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34"/>
  <sheetViews>
    <sheetView tabSelected="1" zoomScaleNormal="100" workbookViewId="0">
      <selection activeCell="I17" sqref="I17"/>
    </sheetView>
  </sheetViews>
  <sheetFormatPr defaultColWidth="9.140625" defaultRowHeight="15" x14ac:dyDescent="0.25"/>
  <cols>
    <col min="1" max="1" width="10.28515625" style="1" customWidth="1"/>
    <col min="2" max="2" width="83.28515625" style="1" customWidth="1"/>
    <col min="3" max="3" width="21.28515625" style="1" customWidth="1"/>
    <col min="4" max="4" width="25" style="1" customWidth="1"/>
    <col min="5" max="5" width="9.140625" style="1"/>
    <col min="6" max="6" width="9.42578125" style="1" bestFit="1" customWidth="1"/>
    <col min="7" max="16384" width="9.140625" style="1"/>
  </cols>
  <sheetData>
    <row r="1" spans="1:4" x14ac:dyDescent="0.25">
      <c r="B1" s="1635" t="s">
        <v>1020</v>
      </c>
      <c r="C1" s="1635"/>
      <c r="D1" s="1635"/>
    </row>
    <row r="2" spans="1:4" ht="16.5" thickBot="1" x14ac:dyDescent="0.35">
      <c r="B2" s="341"/>
      <c r="C2" s="341"/>
      <c r="D2" s="341"/>
    </row>
    <row r="3" spans="1:4" ht="19.5" customHeight="1" x14ac:dyDescent="0.25">
      <c r="A3" s="2110" t="s">
        <v>396</v>
      </c>
      <c r="B3" s="2112" t="s">
        <v>268</v>
      </c>
      <c r="C3" s="1721" t="s">
        <v>1040</v>
      </c>
      <c r="D3" s="2115" t="s">
        <v>1041</v>
      </c>
    </row>
    <row r="4" spans="1:4" ht="34.5" customHeight="1" thickBot="1" x14ac:dyDescent="0.3">
      <c r="A4" s="2111"/>
      <c r="B4" s="2113"/>
      <c r="C4" s="2114"/>
      <c r="D4" s="2116"/>
    </row>
    <row r="5" spans="1:4" x14ac:dyDescent="0.25">
      <c r="A5" s="1340"/>
      <c r="B5" s="1343"/>
      <c r="C5" s="1356"/>
      <c r="D5" s="1431"/>
    </row>
    <row r="6" spans="1:4" x14ac:dyDescent="0.25">
      <c r="A6" s="1341" t="s">
        <v>371</v>
      </c>
      <c r="B6" s="1344" t="s">
        <v>851</v>
      </c>
      <c r="C6" s="1351">
        <f>'F2'!F35</f>
        <v>5242097.1400000034</v>
      </c>
      <c r="D6" s="1432"/>
    </row>
    <row r="7" spans="1:4" x14ac:dyDescent="0.25">
      <c r="A7" s="1342" t="s">
        <v>217</v>
      </c>
      <c r="B7" s="1345"/>
      <c r="C7" s="1352"/>
      <c r="D7" s="1353"/>
    </row>
    <row r="8" spans="1:4" x14ac:dyDescent="0.25">
      <c r="A8" s="1341" t="s">
        <v>380</v>
      </c>
      <c r="B8" s="1344" t="s">
        <v>1021</v>
      </c>
      <c r="C8" s="1351">
        <f>'F2'!F30-'F2'!F16</f>
        <v>-29465.120000000003</v>
      </c>
      <c r="D8" s="1432"/>
    </row>
    <row r="9" spans="1:4" x14ac:dyDescent="0.25">
      <c r="A9" s="1341" t="s">
        <v>384</v>
      </c>
      <c r="B9" s="1344" t="s">
        <v>852</v>
      </c>
      <c r="C9" s="1351">
        <f>'S17'!E17</f>
        <v>1732510.94</v>
      </c>
      <c r="D9" s="1432"/>
    </row>
    <row r="10" spans="1:4" x14ac:dyDescent="0.25">
      <c r="A10" s="1341" t="s">
        <v>385</v>
      </c>
      <c r="B10" s="1344" t="s">
        <v>853</v>
      </c>
      <c r="C10" s="1351">
        <f>'S17'!E18</f>
        <v>0</v>
      </c>
      <c r="D10" s="1432"/>
    </row>
    <row r="11" spans="1:4" x14ac:dyDescent="0.25">
      <c r="A11" s="1341" t="s">
        <v>386</v>
      </c>
      <c r="B11" s="1344" t="s">
        <v>854</v>
      </c>
      <c r="C11" s="1351">
        <f>'S16'!E28</f>
        <v>0</v>
      </c>
      <c r="D11" s="1432"/>
    </row>
    <row r="12" spans="1:4" x14ac:dyDescent="0.25">
      <c r="A12" s="1341" t="s">
        <v>387</v>
      </c>
      <c r="B12" s="1344" t="s">
        <v>591</v>
      </c>
      <c r="C12" s="1351">
        <f>'S18'!E18</f>
        <v>0</v>
      </c>
      <c r="D12" s="1432"/>
    </row>
    <row r="13" spans="1:4" x14ac:dyDescent="0.25">
      <c r="A13" s="1341" t="s">
        <v>388</v>
      </c>
      <c r="B13" s="1344" t="s">
        <v>855</v>
      </c>
      <c r="C13" s="1351">
        <f>'S13'!I8-'S13'!D8</f>
        <v>-56756.589999999327</v>
      </c>
      <c r="D13" s="1432"/>
    </row>
    <row r="14" spans="1:4" x14ac:dyDescent="0.25">
      <c r="A14" s="1341" t="s">
        <v>389</v>
      </c>
      <c r="B14" s="1344" t="s">
        <v>856</v>
      </c>
      <c r="C14" s="1351">
        <f>('S3'!J61-'S3'!D61)+('S6'!Q63-'S6'!K63)+('S8'!N74-'S8'!M74)+('S11'!Q55-'S11'!K55)+('S4'!H45-'S4'!D45)+('S2 (ა)'!H124-'S2 (ა)'!D124)</f>
        <v>0</v>
      </c>
      <c r="D14" s="1432"/>
    </row>
    <row r="15" spans="1:4" x14ac:dyDescent="0.25">
      <c r="A15" s="1341" t="s">
        <v>390</v>
      </c>
      <c r="B15" s="1344" t="s">
        <v>857</v>
      </c>
      <c r="C15" s="1351">
        <f>'S13'!I17-'S13'!D17</f>
        <v>24088.31999999893</v>
      </c>
      <c r="D15" s="1432"/>
    </row>
    <row r="16" spans="1:4" ht="25.5" x14ac:dyDescent="0.25">
      <c r="A16" s="1341" t="s">
        <v>391</v>
      </c>
      <c r="B16" s="1346" t="s">
        <v>858</v>
      </c>
      <c r="C16" s="1351">
        <f>'S16'!E17*-1</f>
        <v>0</v>
      </c>
      <c r="D16" s="1432"/>
    </row>
    <row r="17" spans="1:6" x14ac:dyDescent="0.25">
      <c r="A17" s="1341" t="s">
        <v>392</v>
      </c>
      <c r="B17" s="1346" t="s">
        <v>963</v>
      </c>
      <c r="C17" s="1351">
        <f>'S18'!E12*-1</f>
        <v>0</v>
      </c>
      <c r="D17" s="1432"/>
    </row>
    <row r="18" spans="1:6" x14ac:dyDescent="0.25">
      <c r="A18" s="1341" t="s">
        <v>393</v>
      </c>
      <c r="B18" s="1344" t="s">
        <v>859</v>
      </c>
      <c r="C18" s="1351">
        <f>'F2'!F29-'F2'!F15</f>
        <v>-97319.2</v>
      </c>
      <c r="D18" s="1432"/>
    </row>
    <row r="19" spans="1:6" x14ac:dyDescent="0.25">
      <c r="A19" s="1341" t="s">
        <v>394</v>
      </c>
      <c r="B19" s="1344" t="s">
        <v>860</v>
      </c>
      <c r="C19" s="1351"/>
      <c r="D19" s="1432"/>
    </row>
    <row r="20" spans="1:6" x14ac:dyDescent="0.25">
      <c r="A20" s="1341" t="s">
        <v>395</v>
      </c>
      <c r="B20" s="1344" t="s">
        <v>861</v>
      </c>
      <c r="C20" s="1351">
        <f>'S2 (ა)'!H45-'S2 (ა)'!E45</f>
        <v>-6676.9700000000012</v>
      </c>
      <c r="D20" s="1432"/>
    </row>
    <row r="21" spans="1:6" x14ac:dyDescent="0.25">
      <c r="A21" s="1341" t="s">
        <v>397</v>
      </c>
      <c r="B21" s="1344" t="s">
        <v>862</v>
      </c>
      <c r="C21" s="1351">
        <f>'S3'!D39-'S3'!V39</f>
        <v>210993.13999999996</v>
      </c>
      <c r="D21" s="1432"/>
    </row>
    <row r="22" spans="1:6" x14ac:dyDescent="0.25">
      <c r="A22" s="1341" t="s">
        <v>398</v>
      </c>
      <c r="B22" s="1344" t="s">
        <v>863</v>
      </c>
      <c r="C22" s="1351">
        <f>'S4'!F9-'S4'!E9</f>
        <v>14377.019999999999</v>
      </c>
      <c r="D22" s="1432"/>
    </row>
    <row r="23" spans="1:6" x14ac:dyDescent="0.25">
      <c r="A23" s="1341" t="s">
        <v>399</v>
      </c>
      <c r="B23" s="1344" t="s">
        <v>864</v>
      </c>
      <c r="C23" s="1351">
        <v>-718990.39</v>
      </c>
      <c r="D23" s="1432"/>
    </row>
    <row r="24" spans="1:6" x14ac:dyDescent="0.25">
      <c r="A24" s="1341" t="s">
        <v>400</v>
      </c>
      <c r="B24" s="1344" t="s">
        <v>1022</v>
      </c>
      <c r="C24" s="1351">
        <f>'F3'!F22*-1</f>
        <v>-25439</v>
      </c>
      <c r="D24" s="1432"/>
    </row>
    <row r="25" spans="1:6" ht="15.75" thickBot="1" x14ac:dyDescent="0.3">
      <c r="A25" s="1347" t="s">
        <v>401</v>
      </c>
      <c r="B25" s="1348" t="s">
        <v>1023</v>
      </c>
      <c r="C25" s="1354">
        <f>'F3'!F12</f>
        <v>54904.12</v>
      </c>
      <c r="D25" s="1433"/>
    </row>
    <row r="26" spans="1:6" ht="15.75" thickBot="1" x14ac:dyDescent="0.3">
      <c r="A26" s="1349" t="s">
        <v>402</v>
      </c>
      <c r="B26" s="1350" t="s">
        <v>865</v>
      </c>
      <c r="C26" s="1355">
        <f>C6+C8+C9+C10+C11+C12+C13+C14+C15+C16+C17+C18+C20+C21+C22+C23+C24+C25</f>
        <v>6344323.4100000029</v>
      </c>
      <c r="D26" s="1434"/>
      <c r="F26" s="1614"/>
    </row>
    <row r="27" spans="1:6" x14ac:dyDescent="0.25">
      <c r="B27" s="2"/>
    </row>
    <row r="28" spans="1:6" x14ac:dyDescent="0.25">
      <c r="B28" s="136" t="s">
        <v>1024</v>
      </c>
    </row>
    <row r="29" spans="1:6" x14ac:dyDescent="0.25">
      <c r="B29" s="2" t="s">
        <v>1025</v>
      </c>
      <c r="D29" s="1614"/>
    </row>
    <row r="30" spans="1:6" x14ac:dyDescent="0.25">
      <c r="B30" s="347" t="s">
        <v>1026</v>
      </c>
      <c r="D30" s="1614"/>
    </row>
    <row r="31" spans="1:6" x14ac:dyDescent="0.25">
      <c r="B31" s="347" t="s">
        <v>1027</v>
      </c>
    </row>
    <row r="32" spans="1:6" x14ac:dyDescent="0.25">
      <c r="C32" s="1617"/>
    </row>
    <row r="33" spans="3:3" ht="15.75" x14ac:dyDescent="0.3">
      <c r="C33" s="1616"/>
    </row>
    <row r="34" spans="3:3" x14ac:dyDescent="0.25">
      <c r="C34" s="1614"/>
    </row>
  </sheetData>
  <mergeCells count="5">
    <mergeCell ref="B1:D1"/>
    <mergeCell ref="A3:A4"/>
    <mergeCell ref="B3:B4"/>
    <mergeCell ref="C3:C4"/>
    <mergeCell ref="D3: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41"/>
  <sheetViews>
    <sheetView workbookViewId="0">
      <selection activeCell="E3" sqref="E3:G3"/>
    </sheetView>
  </sheetViews>
  <sheetFormatPr defaultRowHeight="15" x14ac:dyDescent="0.25"/>
  <sheetData>
    <row r="1" spans="1:10" x14ac:dyDescent="0.25">
      <c r="A1" s="110"/>
      <c r="B1" s="110"/>
      <c r="C1" s="110"/>
      <c r="D1" s="110"/>
      <c r="E1" s="110"/>
      <c r="F1" s="110"/>
      <c r="G1" s="110"/>
      <c r="H1" s="110"/>
      <c r="I1" s="110"/>
      <c r="J1" s="110"/>
    </row>
    <row r="2" spans="1:10" x14ac:dyDescent="0.25">
      <c r="A2" s="110"/>
      <c r="B2" s="111"/>
      <c r="C2" s="111"/>
      <c r="D2" s="111"/>
      <c r="E2" s="111"/>
      <c r="F2" s="111"/>
      <c r="G2" s="111"/>
      <c r="H2" s="111"/>
      <c r="I2" s="111"/>
      <c r="J2" s="111"/>
    </row>
    <row r="3" spans="1:10" x14ac:dyDescent="0.25">
      <c r="A3" s="110"/>
      <c r="B3" s="111"/>
      <c r="C3" s="111"/>
      <c r="D3" s="111"/>
      <c r="E3" s="1624" t="s">
        <v>1108</v>
      </c>
      <c r="F3" s="1624"/>
      <c r="G3" s="1624"/>
      <c r="H3" s="111"/>
      <c r="I3" s="111"/>
      <c r="J3" s="111"/>
    </row>
    <row r="4" spans="1:10" x14ac:dyDescent="0.25">
      <c r="A4" s="110"/>
      <c r="B4" s="111"/>
      <c r="C4" s="111"/>
      <c r="D4" s="111"/>
      <c r="E4" s="1623" t="s">
        <v>690</v>
      </c>
      <c r="F4" s="1623"/>
      <c r="G4" s="1623"/>
      <c r="H4" s="111"/>
      <c r="I4" s="111"/>
      <c r="J4" s="111"/>
    </row>
    <row r="5" spans="1:10" x14ac:dyDescent="0.25">
      <c r="A5" s="110"/>
      <c r="B5" s="111"/>
      <c r="C5" s="111"/>
      <c r="D5" s="111"/>
      <c r="E5" s="111"/>
      <c r="F5" s="111"/>
      <c r="G5" s="111"/>
      <c r="H5" s="111"/>
      <c r="I5" s="111"/>
      <c r="J5" s="111"/>
    </row>
    <row r="6" spans="1:10" x14ac:dyDescent="0.25">
      <c r="A6" s="110"/>
      <c r="B6" s="111"/>
      <c r="C6" s="1625" t="s">
        <v>1104</v>
      </c>
      <c r="D6" s="1625"/>
      <c r="E6" s="1625"/>
      <c r="F6" s="1625"/>
      <c r="G6" s="1625"/>
      <c r="H6" s="1625"/>
      <c r="I6" s="1625"/>
      <c r="J6" s="111"/>
    </row>
    <row r="7" spans="1:10" x14ac:dyDescent="0.25">
      <c r="A7" s="110"/>
      <c r="B7" s="111"/>
      <c r="C7" s="1625"/>
      <c r="D7" s="1625"/>
      <c r="E7" s="1625"/>
      <c r="F7" s="1625"/>
      <c r="G7" s="1625"/>
      <c r="H7" s="1625"/>
      <c r="I7" s="1625"/>
      <c r="J7" s="111"/>
    </row>
    <row r="8" spans="1:10" x14ac:dyDescent="0.25">
      <c r="A8" s="110"/>
      <c r="B8" s="111"/>
      <c r="C8" s="1625"/>
      <c r="D8" s="1625"/>
      <c r="E8" s="1625"/>
      <c r="F8" s="1625"/>
      <c r="G8" s="1625"/>
      <c r="H8" s="1625"/>
      <c r="I8" s="1625"/>
      <c r="J8" s="111"/>
    </row>
    <row r="9" spans="1:10" x14ac:dyDescent="0.25">
      <c r="A9" s="110"/>
      <c r="B9" s="111"/>
      <c r="C9" s="1625"/>
      <c r="D9" s="1625"/>
      <c r="E9" s="1625"/>
      <c r="F9" s="1625"/>
      <c r="G9" s="1625"/>
      <c r="H9" s="1625"/>
      <c r="I9" s="1625"/>
      <c r="J9" s="111"/>
    </row>
    <row r="10" spans="1:10" x14ac:dyDescent="0.25">
      <c r="A10" s="110"/>
      <c r="B10" s="111"/>
      <c r="C10" s="1626"/>
      <c r="D10" s="1626"/>
      <c r="E10" s="1626"/>
      <c r="F10" s="1626"/>
      <c r="G10" s="1626"/>
      <c r="H10" s="1626"/>
      <c r="I10" s="1626"/>
      <c r="J10" s="111"/>
    </row>
    <row r="11" spans="1:10" x14ac:dyDescent="0.25">
      <c r="A11" s="110"/>
      <c r="B11" s="1623" t="s">
        <v>691</v>
      </c>
      <c r="C11" s="1623"/>
      <c r="D11" s="1623"/>
      <c r="E11" s="1623"/>
      <c r="F11" s="1623"/>
      <c r="G11" s="1623"/>
      <c r="H11" s="1623"/>
      <c r="I11" s="1623"/>
      <c r="J11" s="1623"/>
    </row>
    <row r="12" spans="1:10" x14ac:dyDescent="0.25">
      <c r="A12" s="110"/>
      <c r="B12" s="111"/>
      <c r="C12" s="111"/>
      <c r="D12" s="111"/>
      <c r="E12" s="111"/>
      <c r="F12" s="111"/>
      <c r="G12" s="111"/>
      <c r="H12" s="111"/>
      <c r="I12" s="111"/>
      <c r="J12" s="111"/>
    </row>
    <row r="13" spans="1:10" x14ac:dyDescent="0.25">
      <c r="A13" s="110"/>
      <c r="B13" s="111"/>
      <c r="C13" s="111"/>
      <c r="D13" s="111"/>
      <c r="E13" s="111"/>
      <c r="F13" s="111"/>
      <c r="G13" s="111"/>
      <c r="H13" s="111"/>
      <c r="I13" s="111"/>
      <c r="J13" s="111"/>
    </row>
    <row r="14" spans="1:10" ht="23.25" x14ac:dyDescent="0.35">
      <c r="A14" s="110"/>
      <c r="B14" s="111"/>
      <c r="C14" s="1627"/>
      <c r="D14" s="1627"/>
      <c r="E14" s="1627"/>
      <c r="F14" s="1627"/>
      <c r="G14" s="1627"/>
      <c r="H14" s="1627"/>
      <c r="I14" s="1627"/>
      <c r="J14" s="111"/>
    </row>
    <row r="15" spans="1:10" x14ac:dyDescent="0.25">
      <c r="A15" s="110"/>
      <c r="B15" s="111"/>
      <c r="C15" s="111"/>
      <c r="D15" s="1623" t="s">
        <v>692</v>
      </c>
      <c r="E15" s="1623"/>
      <c r="F15" s="1623"/>
      <c r="G15" s="1623"/>
      <c r="H15" s="1623"/>
      <c r="I15" s="111"/>
      <c r="J15" s="111"/>
    </row>
    <row r="16" spans="1:10" x14ac:dyDescent="0.25">
      <c r="A16" s="110"/>
      <c r="B16" s="111"/>
      <c r="C16" s="111"/>
      <c r="D16" s="111"/>
      <c r="E16" s="111"/>
      <c r="F16" s="111"/>
      <c r="G16" s="111"/>
      <c r="H16" s="111"/>
      <c r="I16" s="111"/>
      <c r="J16" s="111"/>
    </row>
    <row r="17" spans="1:10" x14ac:dyDescent="0.25">
      <c r="A17" s="110"/>
      <c r="B17" s="111"/>
      <c r="C17" s="111"/>
      <c r="D17" s="111"/>
      <c r="E17" s="111"/>
      <c r="F17" s="111"/>
      <c r="G17" s="111"/>
      <c r="H17" s="111"/>
      <c r="I17" s="111"/>
      <c r="J17" s="111"/>
    </row>
    <row r="18" spans="1:10" x14ac:dyDescent="0.25">
      <c r="A18" s="110"/>
      <c r="B18" s="111"/>
      <c r="C18" s="111"/>
      <c r="D18" s="111"/>
      <c r="E18" s="111"/>
      <c r="F18" s="111"/>
      <c r="G18" s="111"/>
      <c r="H18" s="111"/>
      <c r="I18" s="111"/>
      <c r="J18" s="111"/>
    </row>
    <row r="19" spans="1:10" x14ac:dyDescent="0.25">
      <c r="A19" s="110"/>
      <c r="B19" s="111"/>
      <c r="C19" s="111"/>
      <c r="D19" s="111"/>
      <c r="E19" s="111"/>
      <c r="F19" s="111"/>
      <c r="G19" s="111"/>
      <c r="H19" s="111"/>
      <c r="I19" s="111"/>
      <c r="J19" s="111"/>
    </row>
    <row r="20" spans="1:10" x14ac:dyDescent="0.25">
      <c r="A20" s="110"/>
      <c r="B20" s="111"/>
      <c r="C20" s="111"/>
      <c r="D20" s="111"/>
      <c r="E20" s="111"/>
      <c r="F20" s="111"/>
      <c r="G20" s="111"/>
      <c r="H20" s="111"/>
      <c r="I20" s="111"/>
      <c r="J20" s="111"/>
    </row>
    <row r="21" spans="1:10" x14ac:dyDescent="0.25">
      <c r="A21" s="110"/>
      <c r="B21" s="111"/>
      <c r="C21" s="1624"/>
      <c r="D21" s="1624"/>
      <c r="E21" s="1624"/>
      <c r="F21" s="111"/>
      <c r="G21" s="1629"/>
      <c r="H21" s="1629"/>
      <c r="I21" s="1629"/>
      <c r="J21" s="111"/>
    </row>
    <row r="22" spans="1:10" x14ac:dyDescent="0.25">
      <c r="A22" s="110"/>
      <c r="B22" s="111"/>
      <c r="C22" s="1623" t="s">
        <v>693</v>
      </c>
      <c r="D22" s="1623"/>
      <c r="E22" s="1623"/>
      <c r="F22" s="112"/>
      <c r="G22" s="1623" t="s">
        <v>603</v>
      </c>
      <c r="H22" s="1623"/>
      <c r="I22" s="1623"/>
      <c r="J22" s="111"/>
    </row>
    <row r="23" spans="1:10" x14ac:dyDescent="0.25">
      <c r="A23" s="110"/>
      <c r="B23" s="111"/>
      <c r="C23" s="111"/>
      <c r="D23" s="111"/>
      <c r="E23" s="111"/>
      <c r="F23" s="111"/>
      <c r="G23" s="111"/>
      <c r="H23" s="111"/>
      <c r="I23" s="111"/>
      <c r="J23" s="111"/>
    </row>
    <row r="24" spans="1:10" x14ac:dyDescent="0.25">
      <c r="A24" s="110"/>
      <c r="B24" s="111"/>
      <c r="C24" s="111"/>
      <c r="D24" s="111"/>
      <c r="E24" s="111"/>
      <c r="F24" s="111"/>
      <c r="G24" s="111"/>
      <c r="H24" s="111"/>
      <c r="I24" s="111"/>
      <c r="J24" s="111"/>
    </row>
    <row r="25" spans="1:10" x14ac:dyDescent="0.25">
      <c r="A25" s="110"/>
      <c r="B25" s="111"/>
      <c r="C25" s="111"/>
      <c r="D25" s="111"/>
      <c r="E25" s="111"/>
      <c r="F25" s="111"/>
      <c r="G25" s="111"/>
      <c r="H25" s="111"/>
      <c r="I25" s="111"/>
      <c r="J25" s="111"/>
    </row>
    <row r="26" spans="1:10" x14ac:dyDescent="0.25">
      <c r="A26" s="110"/>
      <c r="B26" s="111"/>
      <c r="C26" s="111"/>
      <c r="D26" s="111"/>
      <c r="E26" s="111"/>
      <c r="F26" s="111"/>
      <c r="G26" s="111"/>
      <c r="H26" s="111"/>
      <c r="I26" s="111"/>
      <c r="J26" s="111"/>
    </row>
    <row r="27" spans="1:10" x14ac:dyDescent="0.25">
      <c r="A27" s="110"/>
      <c r="B27" s="111"/>
      <c r="C27" s="111"/>
      <c r="D27" s="111"/>
      <c r="E27" s="111"/>
      <c r="F27" s="111"/>
      <c r="G27" s="111"/>
      <c r="H27" s="111"/>
      <c r="I27" s="111"/>
      <c r="J27" s="111"/>
    </row>
    <row r="28" spans="1:10" x14ac:dyDescent="0.25">
      <c r="A28" s="110"/>
      <c r="B28" s="111"/>
      <c r="C28" s="1624"/>
      <c r="D28" s="1624"/>
      <c r="E28" s="1624"/>
      <c r="F28" s="111"/>
      <c r="G28" s="1629"/>
      <c r="H28" s="1629"/>
      <c r="I28" s="1629"/>
      <c r="J28" s="111"/>
    </row>
    <row r="29" spans="1:10" x14ac:dyDescent="0.25">
      <c r="A29" s="110"/>
      <c r="B29" s="111"/>
      <c r="C29" s="1623" t="s">
        <v>694</v>
      </c>
      <c r="D29" s="1623"/>
      <c r="E29" s="1623"/>
      <c r="F29" s="112"/>
      <c r="G29" s="1623" t="s">
        <v>603</v>
      </c>
      <c r="H29" s="1623"/>
      <c r="I29" s="1623"/>
      <c r="J29" s="111"/>
    </row>
    <row r="30" spans="1:10" x14ac:dyDescent="0.25">
      <c r="A30" s="110"/>
      <c r="B30" s="111"/>
      <c r="C30" s="111"/>
      <c r="D30" s="111"/>
      <c r="E30" s="111"/>
      <c r="F30" s="111"/>
      <c r="G30" s="111"/>
      <c r="H30" s="111"/>
      <c r="I30" s="111"/>
      <c r="J30" s="111"/>
    </row>
    <row r="31" spans="1:10" x14ac:dyDescent="0.25">
      <c r="A31" s="110"/>
      <c r="B31" s="111"/>
      <c r="C31" s="111"/>
      <c r="D31" s="111"/>
      <c r="E31" s="111"/>
      <c r="F31" s="111"/>
      <c r="G31" s="111"/>
      <c r="H31" s="111"/>
      <c r="I31" s="111"/>
      <c r="J31" s="111"/>
    </row>
    <row r="32" spans="1:10" x14ac:dyDescent="0.25">
      <c r="A32" s="110"/>
      <c r="B32" s="111"/>
      <c r="C32" s="111"/>
      <c r="D32" s="111"/>
      <c r="E32" s="111"/>
      <c r="F32" s="111"/>
      <c r="G32" s="111"/>
      <c r="H32" s="111"/>
      <c r="I32" s="111"/>
      <c r="J32" s="111"/>
    </row>
    <row r="33" spans="1:10" x14ac:dyDescent="0.25">
      <c r="A33" s="110"/>
      <c r="B33" s="111"/>
      <c r="C33" s="111"/>
      <c r="D33" s="111"/>
      <c r="E33" s="111"/>
      <c r="F33" s="1628"/>
      <c r="G33" s="1628"/>
      <c r="H33" s="1628"/>
      <c r="I33" s="1628"/>
      <c r="J33" s="1628"/>
    </row>
    <row r="34" spans="1:10" x14ac:dyDescent="0.25">
      <c r="A34" s="110"/>
      <c r="B34" s="111"/>
      <c r="C34" s="111"/>
      <c r="D34" s="111"/>
      <c r="E34" s="111"/>
      <c r="F34" s="111"/>
      <c r="G34" s="111"/>
      <c r="H34" s="111"/>
      <c r="I34" s="111"/>
      <c r="J34" s="111"/>
    </row>
    <row r="35" spans="1:10" x14ac:dyDescent="0.25">
      <c r="A35" s="110"/>
      <c r="B35" s="111"/>
      <c r="C35" s="111"/>
      <c r="D35" s="111"/>
      <c r="E35" s="111"/>
      <c r="F35" s="111"/>
      <c r="G35" s="111"/>
      <c r="H35" s="111"/>
      <c r="I35" s="111"/>
      <c r="J35" s="111"/>
    </row>
    <row r="36" spans="1:10" x14ac:dyDescent="0.25">
      <c r="A36" s="110"/>
      <c r="B36" s="111"/>
      <c r="C36" s="111"/>
      <c r="D36" s="111"/>
      <c r="E36" s="111"/>
      <c r="F36" s="111"/>
      <c r="G36" s="111"/>
      <c r="H36" s="111"/>
      <c r="I36" s="111"/>
      <c r="J36" s="111"/>
    </row>
    <row r="37" spans="1:10" x14ac:dyDescent="0.25">
      <c r="A37" s="110"/>
      <c r="B37" s="111"/>
      <c r="C37" s="111"/>
      <c r="D37" s="111"/>
      <c r="E37" s="111"/>
      <c r="F37" s="111"/>
      <c r="G37" s="111"/>
      <c r="H37" s="111"/>
      <c r="I37" s="111"/>
      <c r="J37" s="111"/>
    </row>
    <row r="38" spans="1:10" x14ac:dyDescent="0.25">
      <c r="A38" s="110"/>
      <c r="B38" s="111"/>
      <c r="C38" s="111"/>
      <c r="D38" s="111"/>
      <c r="E38" s="111"/>
      <c r="F38" s="111"/>
      <c r="G38" s="111"/>
      <c r="H38" s="111"/>
      <c r="I38" s="111"/>
      <c r="J38" s="111"/>
    </row>
    <row r="39" spans="1:10" x14ac:dyDescent="0.25">
      <c r="A39" s="110"/>
      <c r="B39" s="111"/>
      <c r="C39" s="111"/>
      <c r="D39" s="111"/>
      <c r="E39" s="111"/>
      <c r="F39" s="111"/>
      <c r="G39" s="111"/>
      <c r="H39" s="111"/>
      <c r="I39" s="111"/>
      <c r="J39" s="111"/>
    </row>
    <row r="40" spans="1:10" x14ac:dyDescent="0.25">
      <c r="A40" s="110"/>
      <c r="B40" s="111"/>
      <c r="C40" s="111"/>
      <c r="D40" s="111"/>
      <c r="E40" s="111"/>
      <c r="F40" s="111"/>
      <c r="G40" s="111"/>
      <c r="H40" s="111"/>
      <c r="I40" s="111"/>
      <c r="J40" s="111"/>
    </row>
    <row r="41" spans="1:10" x14ac:dyDescent="0.25">
      <c r="A41" s="110"/>
      <c r="B41" s="111"/>
      <c r="C41" s="111"/>
      <c r="D41" s="111"/>
      <c r="E41" s="111"/>
      <c r="F41" s="111"/>
      <c r="G41" s="111"/>
      <c r="H41" s="111"/>
      <c r="I41" s="111"/>
      <c r="J41" s="111"/>
    </row>
  </sheetData>
  <mergeCells count="15">
    <mergeCell ref="C29:E29"/>
    <mergeCell ref="G29:I29"/>
    <mergeCell ref="F33:J33"/>
    <mergeCell ref="C21:E21"/>
    <mergeCell ref="G21:I21"/>
    <mergeCell ref="C22:E22"/>
    <mergeCell ref="G22:I22"/>
    <mergeCell ref="C28:E28"/>
    <mergeCell ref="G28:I28"/>
    <mergeCell ref="D15:H15"/>
    <mergeCell ref="E3:G3"/>
    <mergeCell ref="E4:G4"/>
    <mergeCell ref="C6:I10"/>
    <mergeCell ref="B11:J11"/>
    <mergeCell ref="C14:I1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82"/>
  <sheetViews>
    <sheetView zoomScaleNormal="100" workbookViewId="0">
      <selection activeCell="C13" sqref="C13:F13"/>
    </sheetView>
  </sheetViews>
  <sheetFormatPr defaultColWidth="9.140625" defaultRowHeight="21.75" customHeight="1" x14ac:dyDescent="0.25"/>
  <cols>
    <col min="1" max="1" width="11.140625" style="1" customWidth="1"/>
    <col min="2" max="2" width="49" style="1" customWidth="1"/>
    <col min="3" max="3" width="32.42578125" style="1" customWidth="1"/>
    <col min="4" max="4" width="25.7109375" style="1" customWidth="1"/>
    <col min="5" max="5" width="23.85546875" style="1" customWidth="1"/>
    <col min="6" max="6" width="25" style="1" customWidth="1"/>
    <col min="7" max="7" width="33" style="1" customWidth="1"/>
    <col min="8" max="16384" width="9.140625" style="1"/>
  </cols>
  <sheetData>
    <row r="1" spans="1:7" ht="21.75" customHeight="1" x14ac:dyDescent="0.25">
      <c r="A1"/>
      <c r="B1" s="2117" t="s">
        <v>1042</v>
      </c>
      <c r="C1" s="2117"/>
      <c r="D1" s="2117"/>
      <c r="E1" s="2117"/>
      <c r="F1" s="2117"/>
      <c r="G1" s="2117"/>
    </row>
    <row r="2" spans="1:7" ht="21.75" customHeight="1" thickBot="1" x14ac:dyDescent="0.3">
      <c r="A2"/>
      <c r="B2" s="2118"/>
      <c r="C2" s="2118"/>
      <c r="D2" s="2118"/>
      <c r="E2" s="2118"/>
      <c r="F2" s="2118"/>
      <c r="G2" s="2118"/>
    </row>
    <row r="3" spans="1:7" ht="36" customHeight="1" thickBot="1" x14ac:dyDescent="0.3">
      <c r="A3" s="2129" t="s">
        <v>396</v>
      </c>
      <c r="B3" s="2119" t="s">
        <v>218</v>
      </c>
      <c r="C3" s="2120"/>
      <c r="D3" s="2121" t="s">
        <v>775</v>
      </c>
      <c r="E3" s="2122"/>
      <c r="F3" s="2123"/>
      <c r="G3" s="2124" t="s">
        <v>776</v>
      </c>
    </row>
    <row r="4" spans="1:7" ht="45.75" customHeight="1" thickBot="1" x14ac:dyDescent="0.3">
      <c r="A4" s="2130"/>
      <c r="B4" s="1435" t="s">
        <v>268</v>
      </c>
      <c r="C4" s="1436" t="s">
        <v>124</v>
      </c>
      <c r="D4" s="1436" t="s">
        <v>777</v>
      </c>
      <c r="E4" s="1436" t="s">
        <v>778</v>
      </c>
      <c r="F4" s="1436" t="s">
        <v>779</v>
      </c>
      <c r="G4" s="2125"/>
    </row>
    <row r="5" spans="1:7" ht="21.75" customHeight="1" x14ac:dyDescent="0.25">
      <c r="A5" s="2134" t="s">
        <v>780</v>
      </c>
      <c r="B5" s="2135"/>
      <c r="C5" s="2135"/>
      <c r="D5" s="2135"/>
      <c r="E5" s="2135"/>
      <c r="F5" s="2135"/>
      <c r="G5" s="2136"/>
    </row>
    <row r="6" spans="1:7" ht="21.75" customHeight="1" x14ac:dyDescent="0.25">
      <c r="A6" s="1437" t="s">
        <v>371</v>
      </c>
      <c r="B6" s="1438" t="s">
        <v>781</v>
      </c>
      <c r="C6" s="1439"/>
      <c r="D6" s="1440"/>
      <c r="E6" s="1440"/>
      <c r="F6" s="1440"/>
      <c r="G6" s="1441"/>
    </row>
    <row r="7" spans="1:7" ht="21.75" customHeight="1" x14ac:dyDescent="0.25">
      <c r="A7" s="1437" t="s">
        <v>380</v>
      </c>
      <c r="B7" s="1438" t="s">
        <v>782</v>
      </c>
      <c r="C7" s="1442">
        <f>'F5'!F7</f>
        <v>8473075.9499999993</v>
      </c>
      <c r="D7" s="1443">
        <f>'F3'!D8</f>
        <v>8473075.9499999993</v>
      </c>
      <c r="E7" s="1439"/>
      <c r="F7" s="1439"/>
      <c r="G7" s="1441"/>
    </row>
    <row r="8" spans="1:7" ht="21.75" customHeight="1" x14ac:dyDescent="0.25">
      <c r="A8" s="1437" t="s">
        <v>384</v>
      </c>
      <c r="B8" s="1438" t="s">
        <v>783</v>
      </c>
      <c r="C8" s="1442">
        <f>'F5'!F8</f>
        <v>7185667.6399999997</v>
      </c>
      <c r="D8" s="1443">
        <f>'F3'!D10</f>
        <v>7185667.6399999997</v>
      </c>
      <c r="E8" s="1439"/>
      <c r="F8" s="1439"/>
      <c r="G8" s="1441"/>
    </row>
    <row r="9" spans="1:7" ht="21.75" customHeight="1" x14ac:dyDescent="0.25">
      <c r="A9" s="1437" t="s">
        <v>385</v>
      </c>
      <c r="B9" s="1438" t="s">
        <v>784</v>
      </c>
      <c r="C9" s="1442">
        <f>'F5'!F9</f>
        <v>619087.94999999995</v>
      </c>
      <c r="D9" s="1443">
        <f>'F3'!D11+'F3'!D13+'F3'!D14+'F3'!D15</f>
        <v>619087.94999999995</v>
      </c>
      <c r="E9" s="1439"/>
      <c r="F9" s="1439"/>
      <c r="G9" s="1441"/>
    </row>
    <row r="10" spans="1:7" ht="21.75" customHeight="1" x14ac:dyDescent="0.25">
      <c r="A10" s="1437" t="s">
        <v>386</v>
      </c>
      <c r="B10" s="1438" t="s">
        <v>219</v>
      </c>
      <c r="C10" s="1442">
        <f>'F5'!F10</f>
        <v>99219.199999999997</v>
      </c>
      <c r="D10" s="1439"/>
      <c r="E10" s="1443">
        <f>'F3'!D33</f>
        <v>99219.199999999997</v>
      </c>
      <c r="F10" s="1439"/>
      <c r="G10" s="1441"/>
    </row>
    <row r="11" spans="1:7" ht="21.75" customHeight="1" x14ac:dyDescent="0.25">
      <c r="A11" s="1437" t="s">
        <v>387</v>
      </c>
      <c r="B11" s="1438" t="s">
        <v>220</v>
      </c>
      <c r="C11" s="1442">
        <f>'F5'!F11</f>
        <v>0</v>
      </c>
      <c r="D11" s="1439"/>
      <c r="E11" s="1443"/>
      <c r="F11" s="1439"/>
      <c r="G11" s="1441"/>
    </row>
    <row r="12" spans="1:7" ht="28.5" customHeight="1" x14ac:dyDescent="0.25">
      <c r="A12" s="1437" t="s">
        <v>388</v>
      </c>
      <c r="B12" s="1438" t="s">
        <v>221</v>
      </c>
      <c r="C12" s="1442">
        <f>'F5'!F12</f>
        <v>0</v>
      </c>
      <c r="D12" s="1439"/>
      <c r="E12" s="1439"/>
      <c r="F12" s="1443">
        <v>0</v>
      </c>
      <c r="G12" s="1441"/>
    </row>
    <row r="13" spans="1:7" ht="32.25" customHeight="1" x14ac:dyDescent="0.25">
      <c r="A13" s="1437" t="s">
        <v>389</v>
      </c>
      <c r="B13" s="1444" t="s">
        <v>785</v>
      </c>
      <c r="C13" s="1445">
        <f>SUM(C7:C12)</f>
        <v>16377050.739999998</v>
      </c>
      <c r="D13" s="1445">
        <f t="shared" ref="D13:F13" si="0">SUM(D7:D12)</f>
        <v>16277831.539999999</v>
      </c>
      <c r="E13" s="1445">
        <f t="shared" si="0"/>
        <v>99219.199999999997</v>
      </c>
      <c r="F13" s="1445">
        <f t="shared" si="0"/>
        <v>0</v>
      </c>
      <c r="G13" s="1446"/>
    </row>
    <row r="14" spans="1:7" ht="21.75" customHeight="1" x14ac:dyDescent="0.25">
      <c r="A14" s="2131" t="s">
        <v>668</v>
      </c>
      <c r="B14" s="2132"/>
      <c r="C14" s="2132"/>
      <c r="D14" s="2132"/>
      <c r="E14" s="2132"/>
      <c r="F14" s="2132"/>
      <c r="G14" s="2133"/>
    </row>
    <row r="15" spans="1:7" ht="21.75" customHeight="1" x14ac:dyDescent="0.25">
      <c r="A15" s="1437" t="s">
        <v>390</v>
      </c>
      <c r="B15" s="1438" t="s">
        <v>127</v>
      </c>
      <c r="C15" s="1442">
        <f>'F5'!F15</f>
        <v>2636915.38</v>
      </c>
      <c r="D15" s="1443">
        <f>'F3'!D18</f>
        <v>2636915.38</v>
      </c>
      <c r="E15" s="1439"/>
      <c r="F15" s="1439"/>
      <c r="G15" s="1441"/>
    </row>
    <row r="16" spans="1:7" ht="21.75" customHeight="1" x14ac:dyDescent="0.25">
      <c r="A16" s="1437" t="s">
        <v>391</v>
      </c>
      <c r="B16" s="1438" t="s">
        <v>128</v>
      </c>
      <c r="C16" s="1442">
        <f>'F5'!F16</f>
        <v>1662609.56</v>
      </c>
      <c r="D16" s="1443">
        <f>'F3'!D19</f>
        <v>1662609.56</v>
      </c>
      <c r="E16" s="1439"/>
      <c r="F16" s="1439"/>
      <c r="G16" s="1441"/>
    </row>
    <row r="17" spans="1:7" ht="21.75" customHeight="1" x14ac:dyDescent="0.25">
      <c r="A17" s="1437" t="s">
        <v>392</v>
      </c>
      <c r="B17" s="1438" t="s">
        <v>93</v>
      </c>
      <c r="C17" s="1442">
        <f>'F5'!F17</f>
        <v>25439</v>
      </c>
      <c r="D17" s="1443">
        <f>'F3'!D22</f>
        <v>25439</v>
      </c>
      <c r="E17" s="1439"/>
      <c r="F17" s="1439"/>
      <c r="G17" s="1441"/>
    </row>
    <row r="18" spans="1:7" ht="21.75" customHeight="1" x14ac:dyDescent="0.25">
      <c r="A18" s="1437" t="s">
        <v>393</v>
      </c>
      <c r="B18" s="1438" t="s">
        <v>129</v>
      </c>
      <c r="C18" s="1442">
        <f>'F5'!F18</f>
        <v>4637681.72</v>
      </c>
      <c r="D18" s="1447">
        <f>'F5'!F17</f>
        <v>25439</v>
      </c>
      <c r="E18" s="1439"/>
      <c r="F18" s="1439"/>
      <c r="G18" s="1441"/>
    </row>
    <row r="19" spans="1:7" ht="21.75" customHeight="1" x14ac:dyDescent="0.25">
      <c r="A19" s="1437" t="s">
        <v>394</v>
      </c>
      <c r="B19" s="1438" t="s">
        <v>92</v>
      </c>
      <c r="C19" s="1442">
        <f>'F5'!F19</f>
        <v>0</v>
      </c>
      <c r="D19" s="1447">
        <f>'F5'!F18</f>
        <v>4637681.72</v>
      </c>
      <c r="E19" s="1439"/>
      <c r="F19" s="1439"/>
      <c r="G19" s="1441"/>
    </row>
    <row r="20" spans="1:7" ht="21.75" customHeight="1" x14ac:dyDescent="0.25">
      <c r="A20" s="1437" t="s">
        <v>395</v>
      </c>
      <c r="B20" s="1438" t="s">
        <v>98</v>
      </c>
      <c r="C20" s="1442">
        <f>'F5'!F20</f>
        <v>633507.35</v>
      </c>
      <c r="D20" s="1443">
        <f>'F3'!D21</f>
        <v>633507.35</v>
      </c>
      <c r="E20" s="1439"/>
      <c r="F20" s="1439"/>
      <c r="G20" s="1441"/>
    </row>
    <row r="21" spans="1:7" ht="21.75" customHeight="1" x14ac:dyDescent="0.25">
      <c r="A21" s="1437" t="s">
        <v>397</v>
      </c>
      <c r="B21" s="1438" t="s">
        <v>130</v>
      </c>
      <c r="C21" s="1442">
        <f>'F5'!F21</f>
        <v>378150.91</v>
      </c>
      <c r="D21" s="1443">
        <f>'F3'!D23</f>
        <v>378150.91</v>
      </c>
      <c r="E21" s="1439"/>
      <c r="F21" s="1439"/>
      <c r="G21" s="1441"/>
    </row>
    <row r="22" spans="1:7" ht="21.75" customHeight="1" x14ac:dyDescent="0.25">
      <c r="A22" s="1437" t="s">
        <v>398</v>
      </c>
      <c r="B22" s="1438" t="s">
        <v>222</v>
      </c>
      <c r="C22" s="1442">
        <f>'F5'!F22</f>
        <v>7055429.8200000003</v>
      </c>
      <c r="D22" s="1439"/>
      <c r="E22" s="1443">
        <f>'F3'!D26</f>
        <v>7055429.8200000003</v>
      </c>
      <c r="F22" s="1439"/>
      <c r="G22" s="1441"/>
    </row>
    <row r="23" spans="1:7" ht="21.75" customHeight="1" x14ac:dyDescent="0.25">
      <c r="A23" s="1437" t="s">
        <v>399</v>
      </c>
      <c r="B23" s="1438" t="s">
        <v>132</v>
      </c>
      <c r="C23" s="1442">
        <f>'F5'!F23</f>
        <v>0</v>
      </c>
      <c r="D23" s="1439"/>
      <c r="E23" s="1443">
        <f>'F3'!G29</f>
        <v>0</v>
      </c>
      <c r="F23" s="1439"/>
      <c r="G23" s="1441"/>
    </row>
    <row r="24" spans="1:7" ht="21.75" customHeight="1" x14ac:dyDescent="0.25">
      <c r="A24" s="1437" t="s">
        <v>400</v>
      </c>
      <c r="B24" s="1438" t="s">
        <v>223</v>
      </c>
      <c r="C24" s="1442">
        <f>'F5'!F24</f>
        <v>51342</v>
      </c>
      <c r="D24" s="1439"/>
      <c r="E24" s="1439"/>
      <c r="F24" s="1443">
        <f>'F3'!D51</f>
        <v>51342</v>
      </c>
      <c r="G24" s="1441"/>
    </row>
    <row r="25" spans="1:7" ht="21.75" customHeight="1" x14ac:dyDescent="0.25">
      <c r="A25" s="1437" t="s">
        <v>401</v>
      </c>
      <c r="B25" s="1448" t="s">
        <v>670</v>
      </c>
      <c r="C25" s="1445">
        <f>SUM(C15:C24)</f>
        <v>17081075.740000002</v>
      </c>
      <c r="D25" s="1445">
        <f t="shared" ref="D25:F25" si="1">SUM(D15:D24)</f>
        <v>9999742.9199999999</v>
      </c>
      <c r="E25" s="1445">
        <f t="shared" si="1"/>
        <v>7055429.8200000003</v>
      </c>
      <c r="F25" s="1445">
        <f t="shared" si="1"/>
        <v>51342</v>
      </c>
      <c r="G25" s="1446"/>
    </row>
    <row r="26" spans="1:7" ht="21.75" customHeight="1" x14ac:dyDescent="0.25">
      <c r="A26" s="1437" t="s">
        <v>402</v>
      </c>
      <c r="B26" s="1448" t="s">
        <v>1043</v>
      </c>
      <c r="C26" s="1445">
        <f>C13-C25</f>
        <v>-704025.00000000373</v>
      </c>
      <c r="D26" s="1439"/>
      <c r="E26" s="1439"/>
      <c r="F26" s="1439"/>
      <c r="G26" s="1449">
        <f>C26</f>
        <v>-704025.00000000373</v>
      </c>
    </row>
    <row r="27" spans="1:7" ht="28.5" customHeight="1" x14ac:dyDescent="0.25">
      <c r="A27" s="1437" t="s">
        <v>403</v>
      </c>
      <c r="B27" s="1450" t="s">
        <v>508</v>
      </c>
      <c r="C27" s="1439"/>
      <c r="D27" s="1439"/>
      <c r="E27" s="1439"/>
      <c r="F27" s="1439"/>
      <c r="G27" s="1441"/>
    </row>
    <row r="28" spans="1:7" ht="33" customHeight="1" x14ac:dyDescent="0.25">
      <c r="A28" s="1437" t="s">
        <v>404</v>
      </c>
      <c r="B28" s="1451" t="s">
        <v>786</v>
      </c>
      <c r="C28" s="1439"/>
      <c r="D28" s="1439"/>
      <c r="E28" s="1439"/>
      <c r="F28" s="1439"/>
      <c r="G28" s="1449">
        <f>G26</f>
        <v>-704025.00000000373</v>
      </c>
    </row>
    <row r="29" spans="1:7" ht="30.75" customHeight="1" x14ac:dyDescent="0.25">
      <c r="A29" s="1437" t="s">
        <v>408</v>
      </c>
      <c r="B29" s="1451" t="s">
        <v>787</v>
      </c>
      <c r="C29" s="1439"/>
      <c r="D29" s="1452">
        <f>D13-D25</f>
        <v>6278088.6199999992</v>
      </c>
      <c r="E29" s="1452">
        <f t="shared" ref="E29:F29" si="2">E13-E25</f>
        <v>-6956210.6200000001</v>
      </c>
      <c r="F29" s="1452">
        <f t="shared" si="2"/>
        <v>-51342</v>
      </c>
      <c r="G29" s="1441"/>
    </row>
    <row r="30" spans="1:7" ht="42" customHeight="1" thickBot="1" x14ac:dyDescent="0.3">
      <c r="A30" s="1453" t="s">
        <v>409</v>
      </c>
      <c r="B30" s="1454" t="s">
        <v>1044</v>
      </c>
      <c r="C30" s="1455"/>
      <c r="D30" s="2137">
        <f>F29+E29+D29</f>
        <v>-729464.00000000093</v>
      </c>
      <c r="E30" s="2137"/>
      <c r="F30" s="2137"/>
      <c r="G30" s="1456" t="s">
        <v>224</v>
      </c>
    </row>
    <row r="31" spans="1:7" ht="21.75" customHeight="1" x14ac:dyDescent="0.25">
      <c r="A31"/>
      <c r="B31" s="1457"/>
      <c r="C31" s="1457"/>
      <c r="D31" s="1457"/>
      <c r="E31" s="1457"/>
      <c r="F31" s="1457"/>
      <c r="G31" s="1457"/>
    </row>
    <row r="32" spans="1:7" ht="21.75" customHeight="1" x14ac:dyDescent="0.25">
      <c r="A32"/>
      <c r="B32" s="1457"/>
      <c r="C32" s="1457"/>
      <c r="D32" s="1457"/>
      <c r="E32" s="1457"/>
      <c r="F32" s="1457"/>
      <c r="G32" s="1457"/>
    </row>
    <row r="33" spans="1:7" ht="21.75" customHeight="1" x14ac:dyDescent="0.25">
      <c r="A33"/>
      <c r="B33" s="2138" t="s">
        <v>1045</v>
      </c>
      <c r="C33" s="2138"/>
      <c r="D33" s="2138"/>
      <c r="E33" s="2138"/>
      <c r="F33" s="2138"/>
      <c r="G33" s="2138"/>
    </row>
    <row r="34" spans="1:7" ht="21.75" customHeight="1" x14ac:dyDescent="0.25">
      <c r="A34"/>
      <c r="B34" s="1457"/>
      <c r="C34" s="1457"/>
      <c r="D34" s="1457"/>
      <c r="E34" s="1457"/>
      <c r="F34" s="1457"/>
      <c r="G34" s="1457"/>
    </row>
    <row r="35" spans="1:7" ht="21.75" customHeight="1" x14ac:dyDescent="0.25">
      <c r="A35"/>
      <c r="B35" s="2138" t="s">
        <v>1046</v>
      </c>
      <c r="C35" s="2138"/>
      <c r="D35" s="2138"/>
      <c r="E35" s="2138"/>
      <c r="F35" s="2138"/>
      <c r="G35" s="2138"/>
    </row>
    <row r="36" spans="1:7" ht="15" customHeight="1" x14ac:dyDescent="0.25">
      <c r="A36"/>
      <c r="B36" s="1458"/>
      <c r="C36" s="1458"/>
      <c r="D36" s="1458"/>
      <c r="E36" s="1458"/>
      <c r="F36" s="1458"/>
      <c r="G36" s="1458"/>
    </row>
    <row r="37" spans="1:7" ht="21.75" customHeight="1" x14ac:dyDescent="0.25">
      <c r="A37"/>
      <c r="B37" s="2139" t="s">
        <v>1047</v>
      </c>
      <c r="C37" s="2139"/>
      <c r="D37" s="2139"/>
      <c r="E37" s="1457"/>
      <c r="F37" s="1457"/>
      <c r="G37" s="1457"/>
    </row>
    <row r="38" spans="1:7" ht="21.75" customHeight="1" x14ac:dyDescent="0.25">
      <c r="A38"/>
      <c r="B38" s="1457"/>
      <c r="C38" s="1457"/>
      <c r="D38" s="1457"/>
      <c r="E38" s="1457"/>
      <c r="F38" s="1457"/>
      <c r="G38" s="1457"/>
    </row>
    <row r="39" spans="1:7" ht="21.75" customHeight="1" x14ac:dyDescent="0.25">
      <c r="A39"/>
      <c r="B39" s="1457"/>
      <c r="C39" s="1457"/>
      <c r="D39" s="1457"/>
      <c r="E39" s="1457"/>
      <c r="F39" s="1457"/>
      <c r="G39" s="1457"/>
    </row>
    <row r="40" spans="1:7" ht="21.75" customHeight="1" x14ac:dyDescent="0.25">
      <c r="A40"/>
      <c r="B40" s="2117" t="s">
        <v>788</v>
      </c>
      <c r="C40" s="2117"/>
      <c r="D40" s="2117"/>
      <c r="E40" s="2117"/>
      <c r="F40" s="2117"/>
      <c r="G40" s="1457"/>
    </row>
    <row r="41" spans="1:7" ht="21.75" customHeight="1" x14ac:dyDescent="0.25">
      <c r="A41"/>
      <c r="B41" s="1457"/>
      <c r="C41" s="1457"/>
      <c r="D41" s="1457"/>
      <c r="E41" s="1457"/>
      <c r="F41" s="1457"/>
      <c r="G41" s="1457"/>
    </row>
    <row r="42" spans="1:7" ht="21.75" customHeight="1" x14ac:dyDescent="0.25">
      <c r="A42"/>
      <c r="B42" s="2117" t="s">
        <v>225</v>
      </c>
      <c r="C42" s="2117"/>
      <c r="D42" s="1459" t="s">
        <v>5</v>
      </c>
      <c r="E42" s="1457"/>
      <c r="F42" s="1457"/>
      <c r="G42" s="1457"/>
    </row>
    <row r="43" spans="1:7" ht="21.75" customHeight="1" thickBot="1" x14ac:dyDescent="0.3">
      <c r="A43"/>
      <c r="B43" s="2128" t="s">
        <v>226</v>
      </c>
      <c r="C43" s="2128"/>
      <c r="D43" s="1460" t="s">
        <v>5</v>
      </c>
      <c r="E43" s="1457"/>
      <c r="F43" s="1457"/>
      <c r="G43" s="1457"/>
    </row>
    <row r="44" spans="1:7" ht="21.75" customHeight="1" thickBot="1" x14ac:dyDescent="0.3">
      <c r="A44"/>
      <c r="B44" s="2117" t="s">
        <v>227</v>
      </c>
      <c r="C44" s="2117"/>
      <c r="D44" s="1461" t="s">
        <v>5</v>
      </c>
      <c r="E44" s="1457"/>
      <c r="F44" s="1457"/>
      <c r="G44" s="1457"/>
    </row>
    <row r="45" spans="1:7" ht="21.75" customHeight="1" x14ac:dyDescent="0.25">
      <c r="A45"/>
      <c r="B45" s="2128" t="s">
        <v>228</v>
      </c>
      <c r="C45" s="2128"/>
      <c r="D45" s="1460" t="s">
        <v>5</v>
      </c>
      <c r="E45" s="1457"/>
      <c r="F45" s="1457"/>
      <c r="G45" s="1457"/>
    </row>
    <row r="46" spans="1:7" ht="21.75" customHeight="1" x14ac:dyDescent="0.25">
      <c r="A46"/>
      <c r="B46" s="2128" t="s">
        <v>229</v>
      </c>
      <c r="C46" s="2128"/>
      <c r="D46" s="1460" t="s">
        <v>5</v>
      </c>
      <c r="E46" s="1457"/>
      <c r="F46" s="1457"/>
      <c r="G46" s="1457"/>
    </row>
    <row r="47" spans="1:7" ht="21.75" customHeight="1" x14ac:dyDescent="0.25">
      <c r="A47"/>
      <c r="B47" s="2128" t="s">
        <v>230</v>
      </c>
      <c r="C47" s="2128"/>
      <c r="D47" s="1460" t="s">
        <v>5</v>
      </c>
      <c r="E47" s="1457"/>
      <c r="F47" s="1457"/>
      <c r="G47" s="1457"/>
    </row>
    <row r="48" spans="1:7" ht="30" customHeight="1" thickBot="1" x14ac:dyDescent="0.3">
      <c r="A48"/>
      <c r="B48" s="2128" t="s">
        <v>231</v>
      </c>
      <c r="C48" s="2128"/>
      <c r="D48" s="1460" t="s">
        <v>5</v>
      </c>
      <c r="E48" s="1457"/>
      <c r="F48" s="1457"/>
      <c r="G48" s="1457"/>
    </row>
    <row r="49" spans="1:7" ht="21.75" customHeight="1" thickBot="1" x14ac:dyDescent="0.3">
      <c r="A49"/>
      <c r="B49" s="2117" t="s">
        <v>789</v>
      </c>
      <c r="C49" s="2117"/>
      <c r="D49" s="1462" t="s">
        <v>5</v>
      </c>
      <c r="E49" s="1457"/>
      <c r="F49" s="1457"/>
      <c r="G49" s="1457"/>
    </row>
    <row r="50" spans="1:7" ht="21.75" customHeight="1" x14ac:dyDescent="0.25">
      <c r="A50"/>
      <c r="B50" s="1457"/>
      <c r="C50" s="1457"/>
      <c r="D50" s="1457"/>
      <c r="E50" s="1457"/>
      <c r="F50" s="1457"/>
      <c r="G50" s="1457"/>
    </row>
    <row r="51" spans="1:7" ht="21.75" customHeight="1" x14ac:dyDescent="0.25">
      <c r="A51"/>
      <c r="B51" s="1457"/>
      <c r="C51" s="1457"/>
      <c r="D51" s="1457"/>
      <c r="E51" s="1457"/>
      <c r="F51" s="1457"/>
      <c r="G51" s="1457"/>
    </row>
    <row r="52" spans="1:7" ht="21.75" customHeight="1" thickBot="1" x14ac:dyDescent="0.3">
      <c r="A52" s="1463"/>
      <c r="B52" s="1457"/>
      <c r="C52" s="1457"/>
      <c r="D52" s="1457"/>
      <c r="E52" s="1457"/>
      <c r="F52" s="1457"/>
      <c r="G52" s="1457"/>
    </row>
    <row r="53" spans="1:7" ht="35.25" customHeight="1" x14ac:dyDescent="0.25">
      <c r="A53" s="1464" t="s">
        <v>396</v>
      </c>
      <c r="B53" s="2126" t="s">
        <v>235</v>
      </c>
      <c r="C53" s="2127"/>
      <c r="D53" s="1465" t="s">
        <v>232</v>
      </c>
      <c r="E53" s="1465" t="s">
        <v>233</v>
      </c>
      <c r="F53" s="1465" t="s">
        <v>234</v>
      </c>
      <c r="G53" s="1457"/>
    </row>
    <row r="54" spans="1:7" ht="21.75" customHeight="1" x14ac:dyDescent="0.25">
      <c r="A54" s="1437" t="s">
        <v>371</v>
      </c>
      <c r="B54" s="2140" t="s">
        <v>228</v>
      </c>
      <c r="C54" s="2140"/>
      <c r="D54" s="1440"/>
      <c r="E54" s="1440"/>
      <c r="F54" s="1466"/>
      <c r="G54" s="1457"/>
    </row>
    <row r="55" spans="1:7" ht="21.75" customHeight="1" x14ac:dyDescent="0.25">
      <c r="A55" s="1437" t="s">
        <v>380</v>
      </c>
      <c r="B55" s="2140" t="s">
        <v>229</v>
      </c>
      <c r="C55" s="2140"/>
      <c r="D55" s="1440"/>
      <c r="E55" s="1440"/>
      <c r="F55" s="1466"/>
      <c r="G55" s="1457"/>
    </row>
    <row r="56" spans="1:7" ht="21.75" customHeight="1" x14ac:dyDescent="0.25">
      <c r="A56" s="1437" t="s">
        <v>384</v>
      </c>
      <c r="B56" s="2140" t="s">
        <v>230</v>
      </c>
      <c r="C56" s="2140"/>
      <c r="D56" s="1440"/>
      <c r="E56" s="1440"/>
      <c r="F56" s="1466"/>
      <c r="G56" s="1457"/>
    </row>
    <row r="57" spans="1:7" ht="21.75" customHeight="1" x14ac:dyDescent="0.25">
      <c r="A57" s="1437" t="s">
        <v>385</v>
      </c>
      <c r="B57" s="2140" t="s">
        <v>231</v>
      </c>
      <c r="C57" s="2140"/>
      <c r="D57" s="1440"/>
      <c r="E57" s="1440"/>
      <c r="F57" s="1466"/>
      <c r="G57" s="1457"/>
    </row>
    <row r="58" spans="1:7" ht="21.75" customHeight="1" thickBot="1" x14ac:dyDescent="0.3">
      <c r="A58" s="1453" t="s">
        <v>386</v>
      </c>
      <c r="B58" s="2141" t="s">
        <v>236</v>
      </c>
      <c r="C58" s="2141"/>
      <c r="D58" s="1467"/>
      <c r="E58" s="1467"/>
      <c r="F58" s="1468"/>
      <c r="G58" s="1457"/>
    </row>
    <row r="59" spans="1:7" ht="21.75" customHeight="1" x14ac:dyDescent="0.25">
      <c r="A59"/>
      <c r="B59"/>
      <c r="C59"/>
      <c r="D59"/>
      <c r="E59"/>
      <c r="F59"/>
      <c r="G59"/>
    </row>
    <row r="60" spans="1:7" ht="21.75" customHeight="1" x14ac:dyDescent="0.25">
      <c r="A60" s="97"/>
      <c r="B60" s="97"/>
      <c r="C60" s="97"/>
      <c r="D60" s="97"/>
      <c r="E60" s="97"/>
      <c r="F60" s="97"/>
      <c r="G60" s="97"/>
    </row>
    <row r="61" spans="1:7" ht="21.75" customHeight="1" x14ac:dyDescent="0.25">
      <c r="A61" s="97"/>
      <c r="B61" s="97"/>
      <c r="C61" s="97"/>
      <c r="D61" s="97"/>
      <c r="E61" s="97"/>
      <c r="F61" s="97"/>
      <c r="G61" s="97"/>
    </row>
    <row r="62" spans="1:7" ht="21.75" customHeight="1" x14ac:dyDescent="0.25">
      <c r="A62" s="97"/>
      <c r="B62" s="97"/>
      <c r="C62" s="97"/>
      <c r="D62" s="97"/>
      <c r="E62" s="97"/>
      <c r="F62" s="97"/>
      <c r="G62" s="97"/>
    </row>
    <row r="63" spans="1:7" ht="21.75" customHeight="1" x14ac:dyDescent="0.25">
      <c r="A63" s="97"/>
      <c r="B63" s="97"/>
      <c r="C63" s="97"/>
      <c r="D63" s="97"/>
      <c r="E63" s="97"/>
      <c r="F63" s="97"/>
      <c r="G63" s="97"/>
    </row>
    <row r="64" spans="1:7" ht="21.75" customHeight="1" x14ac:dyDescent="0.25">
      <c r="A64" s="97"/>
      <c r="B64" s="97"/>
      <c r="C64" s="97"/>
      <c r="D64" s="97"/>
      <c r="E64" s="97"/>
      <c r="F64" s="97"/>
      <c r="G64" s="97"/>
    </row>
    <row r="65" spans="1:7" ht="21.75" customHeight="1" x14ac:dyDescent="0.25">
      <c r="A65" s="97"/>
      <c r="B65" s="97"/>
      <c r="C65" s="97"/>
      <c r="D65" s="97"/>
      <c r="E65" s="97"/>
      <c r="F65" s="97"/>
      <c r="G65" s="97"/>
    </row>
    <row r="66" spans="1:7" ht="21.75" customHeight="1" x14ac:dyDescent="0.25">
      <c r="A66" s="97"/>
      <c r="B66" s="97"/>
      <c r="C66" s="97"/>
      <c r="D66" s="97"/>
      <c r="E66" s="97"/>
      <c r="F66" s="97"/>
      <c r="G66" s="97"/>
    </row>
    <row r="67" spans="1:7" ht="21.75" customHeight="1" x14ac:dyDescent="0.25">
      <c r="A67" s="97"/>
      <c r="B67" s="97"/>
      <c r="C67" s="97"/>
      <c r="D67" s="97"/>
      <c r="E67" s="97"/>
      <c r="F67" s="97"/>
      <c r="G67" s="97"/>
    </row>
    <row r="68" spans="1:7" ht="21.75" customHeight="1" x14ac:dyDescent="0.25">
      <c r="A68" s="97"/>
      <c r="B68" s="97"/>
      <c r="C68" s="97"/>
      <c r="D68" s="97"/>
      <c r="E68" s="97"/>
      <c r="F68" s="97"/>
      <c r="G68" s="97"/>
    </row>
    <row r="69" spans="1:7" ht="21.75" customHeight="1" x14ac:dyDescent="0.25">
      <c r="A69" s="97"/>
      <c r="B69" s="97"/>
      <c r="C69" s="97"/>
      <c r="D69" s="97"/>
      <c r="E69" s="97"/>
      <c r="F69" s="97"/>
      <c r="G69" s="97"/>
    </row>
    <row r="70" spans="1:7" ht="21.75" customHeight="1" x14ac:dyDescent="0.25">
      <c r="A70" s="97"/>
      <c r="B70" s="97"/>
      <c r="C70" s="97"/>
      <c r="D70" s="97"/>
      <c r="E70" s="97"/>
      <c r="F70" s="97"/>
      <c r="G70" s="97"/>
    </row>
    <row r="71" spans="1:7" ht="21.75" customHeight="1" x14ac:dyDescent="0.25">
      <c r="A71" s="97"/>
      <c r="B71" s="97"/>
      <c r="C71" s="97"/>
      <c r="D71" s="97"/>
      <c r="E71" s="97"/>
      <c r="F71" s="97"/>
      <c r="G71" s="97"/>
    </row>
    <row r="72" spans="1:7" ht="21.75" customHeight="1" x14ac:dyDescent="0.25">
      <c r="A72" s="97"/>
      <c r="B72" s="97"/>
      <c r="C72" s="97"/>
      <c r="D72" s="97"/>
      <c r="E72" s="97"/>
      <c r="F72" s="97"/>
      <c r="G72" s="97"/>
    </row>
    <row r="73" spans="1:7" ht="21.75" customHeight="1" x14ac:dyDescent="0.25">
      <c r="A73" s="97"/>
      <c r="B73" s="97"/>
      <c r="C73" s="97"/>
      <c r="D73" s="97"/>
      <c r="E73" s="97"/>
      <c r="F73" s="97"/>
      <c r="G73" s="97"/>
    </row>
    <row r="74" spans="1:7" ht="21.75" customHeight="1" x14ac:dyDescent="0.25">
      <c r="A74" s="97"/>
      <c r="B74" s="97"/>
      <c r="C74" s="97"/>
      <c r="D74" s="97"/>
      <c r="E74" s="97"/>
      <c r="F74" s="97"/>
      <c r="G74" s="97"/>
    </row>
    <row r="75" spans="1:7" ht="21.75" customHeight="1" x14ac:dyDescent="0.25">
      <c r="A75" s="97"/>
      <c r="B75" s="97"/>
      <c r="C75" s="97"/>
      <c r="D75" s="97"/>
      <c r="E75" s="97"/>
      <c r="F75" s="97"/>
      <c r="G75" s="97"/>
    </row>
    <row r="76" spans="1:7" ht="21.75" customHeight="1" x14ac:dyDescent="0.25">
      <c r="A76" s="97"/>
      <c r="B76" s="97"/>
      <c r="C76" s="97"/>
      <c r="D76" s="97"/>
      <c r="E76" s="97"/>
      <c r="F76" s="97"/>
      <c r="G76" s="97"/>
    </row>
    <row r="77" spans="1:7" ht="21.75" customHeight="1" x14ac:dyDescent="0.25">
      <c r="A77" s="97"/>
      <c r="B77" s="97"/>
      <c r="C77" s="97"/>
      <c r="D77" s="97"/>
      <c r="E77" s="97"/>
      <c r="F77" s="97"/>
      <c r="G77" s="97"/>
    </row>
    <row r="78" spans="1:7" ht="21.75" customHeight="1" x14ac:dyDescent="0.25">
      <c r="A78" s="97"/>
      <c r="B78" s="97"/>
      <c r="C78" s="97"/>
      <c r="D78" s="97"/>
      <c r="E78" s="97"/>
      <c r="F78" s="97"/>
      <c r="G78" s="97"/>
    </row>
    <row r="79" spans="1:7" ht="21.75" customHeight="1" x14ac:dyDescent="0.25">
      <c r="A79" s="97"/>
      <c r="B79" s="97"/>
      <c r="C79" s="97"/>
      <c r="D79" s="97"/>
      <c r="E79" s="97"/>
      <c r="F79" s="97"/>
      <c r="G79" s="97"/>
    </row>
    <row r="80" spans="1:7" ht="21.75" customHeight="1" x14ac:dyDescent="0.25">
      <c r="A80" s="97"/>
      <c r="B80" s="97"/>
      <c r="C80" s="97"/>
      <c r="D80" s="97"/>
      <c r="E80" s="97"/>
      <c r="F80" s="97"/>
      <c r="G80" s="97"/>
    </row>
    <row r="81" spans="1:7" ht="21.75" customHeight="1" x14ac:dyDescent="0.25">
      <c r="A81" s="97"/>
      <c r="B81" s="97"/>
      <c r="C81" s="97"/>
      <c r="D81" s="97"/>
      <c r="E81" s="97"/>
      <c r="F81" s="97"/>
      <c r="G81" s="97"/>
    </row>
    <row r="82" spans="1:7" ht="21.75" customHeight="1" x14ac:dyDescent="0.25">
      <c r="A82" s="97"/>
      <c r="B82" s="97"/>
      <c r="C82" s="97"/>
      <c r="D82" s="97"/>
      <c r="E82" s="97"/>
      <c r="F82" s="97"/>
      <c r="G82" s="97"/>
    </row>
    <row r="83" spans="1:7" ht="21.75" customHeight="1" x14ac:dyDescent="0.25">
      <c r="A83" s="97"/>
      <c r="B83" s="97"/>
      <c r="C83" s="97"/>
      <c r="D83" s="97"/>
      <c r="E83" s="97"/>
      <c r="F83" s="97"/>
      <c r="G83" s="97"/>
    </row>
    <row r="84" spans="1:7" ht="21.75" customHeight="1" x14ac:dyDescent="0.25">
      <c r="A84" s="97"/>
      <c r="B84" s="97"/>
      <c r="C84" s="97"/>
      <c r="D84" s="97"/>
      <c r="E84" s="97"/>
      <c r="F84" s="97"/>
      <c r="G84" s="97"/>
    </row>
    <row r="85" spans="1:7" ht="21.75" customHeight="1" x14ac:dyDescent="0.25">
      <c r="A85" s="97"/>
      <c r="B85" s="97"/>
      <c r="C85" s="97"/>
      <c r="D85" s="97"/>
      <c r="E85" s="97"/>
      <c r="F85" s="97"/>
      <c r="G85" s="97"/>
    </row>
    <row r="86" spans="1:7" ht="21.75" customHeight="1" x14ac:dyDescent="0.25">
      <c r="A86" s="97"/>
      <c r="B86" s="97"/>
      <c r="C86" s="97"/>
      <c r="D86" s="97"/>
      <c r="E86" s="97"/>
      <c r="F86" s="97"/>
      <c r="G86" s="97"/>
    </row>
    <row r="87" spans="1:7" ht="21.75" customHeight="1" x14ac:dyDescent="0.25">
      <c r="A87" s="97"/>
      <c r="B87" s="97"/>
      <c r="C87" s="97"/>
      <c r="D87" s="97"/>
      <c r="E87" s="97"/>
      <c r="F87" s="97"/>
      <c r="G87" s="97"/>
    </row>
    <row r="88" spans="1:7" ht="21.75" customHeight="1" x14ac:dyDescent="0.25">
      <c r="A88" s="97"/>
      <c r="B88" s="97"/>
      <c r="C88" s="97"/>
      <c r="D88" s="97"/>
      <c r="E88" s="97"/>
      <c r="F88" s="97"/>
      <c r="G88" s="97"/>
    </row>
    <row r="89" spans="1:7" ht="21.75" customHeight="1" x14ac:dyDescent="0.25">
      <c r="A89" s="97"/>
      <c r="B89" s="97"/>
      <c r="C89" s="97"/>
      <c r="D89" s="97"/>
      <c r="E89" s="97"/>
      <c r="F89" s="97"/>
      <c r="G89" s="97"/>
    </row>
    <row r="90" spans="1:7" ht="21.75" customHeight="1" x14ac:dyDescent="0.25">
      <c r="A90" s="97"/>
      <c r="B90" s="97"/>
      <c r="C90" s="97"/>
      <c r="D90" s="97"/>
      <c r="E90" s="97"/>
      <c r="F90" s="97"/>
      <c r="G90" s="97"/>
    </row>
    <row r="91" spans="1:7" ht="21.75" customHeight="1" x14ac:dyDescent="0.25">
      <c r="A91" s="97"/>
      <c r="B91" s="97"/>
      <c r="C91" s="97"/>
      <c r="D91" s="97"/>
      <c r="E91" s="97"/>
      <c r="F91" s="97"/>
      <c r="G91" s="97"/>
    </row>
    <row r="92" spans="1:7" ht="21.75" customHeight="1" x14ac:dyDescent="0.25">
      <c r="A92" s="97"/>
      <c r="B92" s="97"/>
      <c r="C92" s="97"/>
      <c r="D92" s="97"/>
      <c r="E92" s="97"/>
      <c r="F92" s="97"/>
      <c r="G92" s="97"/>
    </row>
    <row r="93" spans="1:7" ht="21.75" customHeight="1" x14ac:dyDescent="0.25">
      <c r="A93" s="97"/>
      <c r="B93" s="97"/>
      <c r="C93" s="97"/>
      <c r="D93" s="97"/>
      <c r="E93" s="97"/>
      <c r="F93" s="97"/>
      <c r="G93" s="97"/>
    </row>
    <row r="94" spans="1:7" ht="21.75" customHeight="1" x14ac:dyDescent="0.25">
      <c r="A94" s="97"/>
      <c r="B94" s="97"/>
      <c r="C94" s="97"/>
      <c r="D94" s="97"/>
      <c r="E94" s="97"/>
      <c r="F94" s="97"/>
      <c r="G94" s="97"/>
    </row>
    <row r="95" spans="1:7" ht="21.75" customHeight="1" x14ac:dyDescent="0.25">
      <c r="A95" s="97"/>
      <c r="B95" s="97"/>
      <c r="C95" s="97"/>
      <c r="D95" s="97"/>
      <c r="E95" s="97"/>
      <c r="F95" s="97"/>
      <c r="G95" s="97"/>
    </row>
    <row r="96" spans="1:7" ht="21.75" customHeight="1" x14ac:dyDescent="0.25">
      <c r="A96" s="97"/>
      <c r="B96" s="97"/>
      <c r="C96" s="97"/>
      <c r="D96" s="97"/>
      <c r="E96" s="97"/>
      <c r="F96" s="97"/>
      <c r="G96" s="97"/>
    </row>
    <row r="97" spans="1:7" ht="21.75" customHeight="1" x14ac:dyDescent="0.25">
      <c r="A97" s="97"/>
      <c r="B97" s="97"/>
      <c r="C97" s="97"/>
      <c r="D97" s="97"/>
      <c r="E97" s="97"/>
      <c r="F97" s="97"/>
      <c r="G97" s="97"/>
    </row>
    <row r="98" spans="1:7" ht="21.75" customHeight="1" x14ac:dyDescent="0.25">
      <c r="A98" s="97"/>
      <c r="B98" s="97"/>
      <c r="C98" s="97"/>
      <c r="D98" s="97"/>
      <c r="E98" s="97"/>
      <c r="F98" s="97"/>
      <c r="G98" s="97"/>
    </row>
    <row r="99" spans="1:7" ht="21.75" customHeight="1" x14ac:dyDescent="0.25">
      <c r="A99" s="97"/>
      <c r="B99" s="97"/>
      <c r="C99" s="97"/>
      <c r="D99" s="97"/>
      <c r="E99" s="97"/>
      <c r="F99" s="97"/>
      <c r="G99" s="97"/>
    </row>
    <row r="100" spans="1:7" ht="21.75" customHeight="1" x14ac:dyDescent="0.25">
      <c r="A100" s="97"/>
      <c r="B100" s="97"/>
      <c r="C100" s="97"/>
      <c r="D100" s="97"/>
      <c r="E100" s="97"/>
      <c r="F100" s="97"/>
      <c r="G100" s="97"/>
    </row>
    <row r="101" spans="1:7" ht="21.75" customHeight="1" x14ac:dyDescent="0.25">
      <c r="A101" s="97"/>
      <c r="B101" s="97"/>
      <c r="C101" s="97"/>
      <c r="D101" s="97"/>
      <c r="E101" s="97"/>
      <c r="F101" s="97"/>
      <c r="G101" s="97"/>
    </row>
    <row r="102" spans="1:7" ht="21.75" customHeight="1" x14ac:dyDescent="0.25">
      <c r="A102" s="97"/>
      <c r="B102" s="97"/>
      <c r="C102" s="97"/>
      <c r="D102" s="97"/>
      <c r="E102" s="97"/>
      <c r="F102" s="97"/>
      <c r="G102" s="97"/>
    </row>
    <row r="103" spans="1:7" ht="21.75" customHeight="1" x14ac:dyDescent="0.25">
      <c r="A103" s="97"/>
      <c r="B103" s="97"/>
      <c r="C103" s="97"/>
      <c r="D103" s="97"/>
      <c r="E103" s="97"/>
      <c r="F103" s="97"/>
      <c r="G103" s="97"/>
    </row>
    <row r="104" spans="1:7" ht="21.75" customHeight="1" x14ac:dyDescent="0.25">
      <c r="A104" s="97"/>
      <c r="B104" s="97"/>
      <c r="C104" s="97"/>
      <c r="D104" s="97"/>
      <c r="E104" s="97"/>
      <c r="F104" s="97"/>
      <c r="G104" s="97"/>
    </row>
    <row r="105" spans="1:7" ht="21.75" customHeight="1" x14ac:dyDescent="0.25">
      <c r="A105" s="97"/>
      <c r="B105" s="97"/>
      <c r="C105" s="97"/>
      <c r="D105" s="97"/>
      <c r="E105" s="97"/>
      <c r="F105" s="97"/>
      <c r="G105" s="97"/>
    </row>
    <row r="106" spans="1:7" ht="21.75" customHeight="1" x14ac:dyDescent="0.25">
      <c r="A106" s="97"/>
      <c r="B106" s="97"/>
      <c r="C106" s="97"/>
      <c r="D106" s="97"/>
      <c r="E106" s="97"/>
      <c r="F106" s="97"/>
      <c r="G106" s="97"/>
    </row>
    <row r="107" spans="1:7" ht="21.75" customHeight="1" x14ac:dyDescent="0.25">
      <c r="A107" s="97"/>
      <c r="B107" s="97"/>
      <c r="C107" s="97"/>
      <c r="D107" s="97"/>
      <c r="E107" s="97"/>
      <c r="F107" s="97"/>
      <c r="G107" s="97"/>
    </row>
    <row r="108" spans="1:7" ht="21.75" customHeight="1" x14ac:dyDescent="0.25">
      <c r="A108" s="97"/>
      <c r="B108" s="97"/>
      <c r="C108" s="97"/>
      <c r="D108" s="97"/>
      <c r="E108" s="97"/>
      <c r="F108" s="97"/>
      <c r="G108" s="97"/>
    </row>
    <row r="109" spans="1:7" ht="21.75" customHeight="1" x14ac:dyDescent="0.25">
      <c r="A109" s="97"/>
      <c r="B109" s="97"/>
      <c r="C109" s="97"/>
      <c r="D109" s="97"/>
      <c r="E109" s="97"/>
      <c r="F109" s="97"/>
      <c r="G109" s="97"/>
    </row>
    <row r="110" spans="1:7" ht="21.75" customHeight="1" x14ac:dyDescent="0.25">
      <c r="A110" s="97"/>
      <c r="B110" s="97"/>
      <c r="C110" s="97"/>
      <c r="D110" s="97"/>
      <c r="E110" s="97"/>
      <c r="F110" s="97"/>
      <c r="G110" s="97"/>
    </row>
    <row r="111" spans="1:7" ht="21.75" customHeight="1" x14ac:dyDescent="0.25">
      <c r="A111" s="403"/>
      <c r="B111" s="403"/>
      <c r="C111" s="403"/>
      <c r="D111" s="403"/>
      <c r="E111" s="403"/>
      <c r="F111" s="403"/>
      <c r="G111" s="403"/>
    </row>
    <row r="112" spans="1:7" ht="21.75" customHeight="1" x14ac:dyDescent="0.25">
      <c r="A112" s="403"/>
      <c r="B112" s="403"/>
      <c r="C112" s="403"/>
      <c r="D112" s="403"/>
      <c r="E112" s="403"/>
      <c r="F112" s="403"/>
      <c r="G112" s="403"/>
    </row>
    <row r="113" spans="1:7" ht="21.75" customHeight="1" x14ac:dyDescent="0.25">
      <c r="A113" s="403"/>
      <c r="B113" s="403"/>
      <c r="C113" s="403"/>
      <c r="D113" s="403"/>
      <c r="E113" s="403"/>
      <c r="F113" s="403"/>
      <c r="G113" s="403"/>
    </row>
    <row r="114" spans="1:7" ht="21.75" customHeight="1" x14ac:dyDescent="0.25">
      <c r="A114" s="403"/>
      <c r="B114" s="403"/>
      <c r="C114" s="403"/>
      <c r="D114" s="403"/>
      <c r="E114" s="403"/>
      <c r="F114" s="403"/>
      <c r="G114" s="403"/>
    </row>
    <row r="115" spans="1:7" ht="21.75" customHeight="1" x14ac:dyDescent="0.25">
      <c r="A115" s="403"/>
      <c r="B115" s="403"/>
      <c r="C115" s="403"/>
      <c r="D115" s="403"/>
      <c r="E115" s="403"/>
      <c r="F115" s="403"/>
      <c r="G115" s="403"/>
    </row>
    <row r="116" spans="1:7" ht="21.75" customHeight="1" x14ac:dyDescent="0.25">
      <c r="A116" s="403"/>
      <c r="B116" s="403"/>
      <c r="C116" s="403"/>
      <c r="D116" s="403"/>
      <c r="E116" s="403"/>
      <c r="F116" s="403"/>
      <c r="G116" s="403"/>
    </row>
    <row r="117" spans="1:7" ht="21.75" customHeight="1" x14ac:dyDescent="0.25">
      <c r="A117" s="403"/>
      <c r="B117" s="403"/>
      <c r="C117" s="403"/>
      <c r="D117" s="403"/>
      <c r="E117" s="403"/>
      <c r="F117" s="403"/>
      <c r="G117" s="403"/>
    </row>
    <row r="118" spans="1:7" ht="21.75" customHeight="1" x14ac:dyDescent="0.25">
      <c r="A118" s="403"/>
      <c r="B118" s="403"/>
      <c r="C118" s="403"/>
      <c r="D118" s="403"/>
      <c r="E118" s="403"/>
      <c r="F118" s="403"/>
      <c r="G118" s="403"/>
    </row>
    <row r="119" spans="1:7" ht="21.75" customHeight="1" x14ac:dyDescent="0.25">
      <c r="A119" s="403"/>
      <c r="B119" s="403"/>
      <c r="C119" s="403"/>
      <c r="D119" s="403"/>
      <c r="E119" s="403"/>
      <c r="F119" s="403"/>
      <c r="G119" s="403"/>
    </row>
    <row r="120" spans="1:7" ht="21.75" customHeight="1" x14ac:dyDescent="0.25">
      <c r="A120" s="403"/>
      <c r="B120" s="403"/>
      <c r="C120" s="403"/>
      <c r="D120" s="403"/>
      <c r="E120" s="403"/>
      <c r="F120" s="403"/>
      <c r="G120" s="403"/>
    </row>
    <row r="121" spans="1:7" ht="21.75" customHeight="1" x14ac:dyDescent="0.25">
      <c r="A121" s="403"/>
      <c r="B121" s="403"/>
      <c r="C121" s="403"/>
      <c r="D121" s="403"/>
      <c r="E121" s="403"/>
      <c r="F121" s="403"/>
      <c r="G121" s="403"/>
    </row>
    <row r="122" spans="1:7" ht="21.75" customHeight="1" x14ac:dyDescent="0.25">
      <c r="A122" s="403"/>
      <c r="B122" s="403"/>
      <c r="C122" s="403"/>
      <c r="D122" s="403"/>
      <c r="E122" s="403"/>
      <c r="F122" s="403"/>
      <c r="G122" s="403"/>
    </row>
    <row r="123" spans="1:7" ht="21.75" customHeight="1" x14ac:dyDescent="0.25">
      <c r="A123" s="403"/>
      <c r="B123" s="403"/>
      <c r="C123" s="403"/>
      <c r="D123" s="403"/>
      <c r="E123" s="403"/>
      <c r="F123" s="403"/>
      <c r="G123" s="403"/>
    </row>
    <row r="124" spans="1:7" ht="21.75" customHeight="1" x14ac:dyDescent="0.25">
      <c r="A124" s="403"/>
      <c r="B124" s="403"/>
      <c r="C124" s="403"/>
      <c r="D124" s="403"/>
      <c r="E124" s="403"/>
      <c r="F124" s="403"/>
      <c r="G124" s="403"/>
    </row>
    <row r="125" spans="1:7" ht="21.75" customHeight="1" x14ac:dyDescent="0.25">
      <c r="A125" s="403"/>
      <c r="B125" s="403"/>
      <c r="C125" s="403"/>
      <c r="D125" s="403"/>
      <c r="E125" s="403"/>
      <c r="F125" s="403"/>
      <c r="G125" s="403"/>
    </row>
    <row r="126" spans="1:7" ht="21.75" customHeight="1" x14ac:dyDescent="0.25">
      <c r="A126" s="403"/>
      <c r="B126" s="403"/>
      <c r="C126" s="403"/>
      <c r="D126" s="403"/>
      <c r="E126" s="403"/>
      <c r="F126" s="403"/>
      <c r="G126" s="403"/>
    </row>
    <row r="127" spans="1:7" ht="21.75" customHeight="1" x14ac:dyDescent="0.25">
      <c r="A127" s="403"/>
      <c r="B127" s="403"/>
      <c r="C127" s="403"/>
      <c r="D127" s="403"/>
      <c r="E127" s="403"/>
      <c r="F127" s="403"/>
      <c r="G127" s="403"/>
    </row>
    <row r="128" spans="1:7" ht="21.75" customHeight="1" x14ac:dyDescent="0.25">
      <c r="A128" s="403"/>
      <c r="B128" s="403"/>
      <c r="C128" s="403"/>
      <c r="D128" s="403"/>
      <c r="E128" s="403"/>
      <c r="F128" s="403"/>
      <c r="G128" s="403"/>
    </row>
    <row r="129" spans="1:7" ht="21.75" customHeight="1" x14ac:dyDescent="0.25">
      <c r="A129" s="403"/>
      <c r="B129" s="403"/>
      <c r="C129" s="403"/>
      <c r="D129" s="403"/>
      <c r="E129" s="403"/>
      <c r="F129" s="403"/>
      <c r="G129" s="403"/>
    </row>
    <row r="130" spans="1:7" ht="21.75" customHeight="1" x14ac:dyDescent="0.25">
      <c r="A130" s="403"/>
      <c r="B130" s="403"/>
      <c r="C130" s="403"/>
      <c r="D130" s="403"/>
      <c r="E130" s="403"/>
      <c r="F130" s="403"/>
      <c r="G130" s="403"/>
    </row>
    <row r="131" spans="1:7" ht="21.75" customHeight="1" x14ac:dyDescent="0.25">
      <c r="A131" s="403"/>
      <c r="B131" s="403"/>
      <c r="C131" s="403"/>
      <c r="D131" s="403"/>
      <c r="E131" s="403"/>
      <c r="F131" s="403"/>
      <c r="G131" s="403"/>
    </row>
    <row r="132" spans="1:7" ht="21.75" customHeight="1" x14ac:dyDescent="0.25">
      <c r="A132" s="403"/>
      <c r="B132" s="403"/>
      <c r="C132" s="403"/>
      <c r="D132" s="403"/>
      <c r="E132" s="403"/>
      <c r="F132" s="403"/>
      <c r="G132" s="403"/>
    </row>
    <row r="133" spans="1:7" ht="21.75" customHeight="1" x14ac:dyDescent="0.25">
      <c r="A133" s="403"/>
      <c r="B133" s="403"/>
      <c r="C133" s="403"/>
      <c r="D133" s="403"/>
      <c r="E133" s="403"/>
      <c r="F133" s="403"/>
      <c r="G133" s="403"/>
    </row>
    <row r="134" spans="1:7" ht="21.75" customHeight="1" x14ac:dyDescent="0.25">
      <c r="A134" s="403"/>
      <c r="B134" s="403"/>
      <c r="C134" s="403"/>
      <c r="D134" s="403"/>
      <c r="E134" s="403"/>
      <c r="F134" s="403"/>
      <c r="G134" s="403"/>
    </row>
    <row r="135" spans="1:7" ht="21.75" customHeight="1" x14ac:dyDescent="0.25">
      <c r="A135" s="403"/>
      <c r="B135" s="403"/>
      <c r="C135" s="403"/>
      <c r="D135" s="403"/>
      <c r="E135" s="403"/>
      <c r="F135" s="403"/>
      <c r="G135" s="403"/>
    </row>
    <row r="136" spans="1:7" ht="21.75" customHeight="1" x14ac:dyDescent="0.25">
      <c r="A136" s="403"/>
      <c r="B136" s="403"/>
      <c r="C136" s="403"/>
      <c r="D136" s="403"/>
      <c r="E136" s="403"/>
      <c r="F136" s="403"/>
      <c r="G136" s="403"/>
    </row>
    <row r="137" spans="1:7" ht="21.75" customHeight="1" x14ac:dyDescent="0.25">
      <c r="A137" s="403"/>
      <c r="B137" s="403"/>
      <c r="C137" s="403"/>
      <c r="D137" s="403"/>
      <c r="E137" s="403"/>
      <c r="F137" s="403"/>
      <c r="G137" s="403"/>
    </row>
    <row r="138" spans="1:7" ht="21.75" customHeight="1" x14ac:dyDescent="0.25">
      <c r="A138" s="403"/>
      <c r="B138" s="403"/>
      <c r="C138" s="403"/>
      <c r="D138" s="403"/>
      <c r="E138" s="403"/>
      <c r="F138" s="403"/>
      <c r="G138" s="403"/>
    </row>
    <row r="139" spans="1:7" ht="21.75" customHeight="1" x14ac:dyDescent="0.25">
      <c r="A139" s="403"/>
      <c r="B139" s="403"/>
      <c r="C139" s="403"/>
      <c r="D139" s="403"/>
      <c r="E139" s="403"/>
      <c r="F139" s="403"/>
      <c r="G139" s="403"/>
    </row>
    <row r="140" spans="1:7" ht="21.75" customHeight="1" x14ac:dyDescent="0.25">
      <c r="A140" s="403"/>
      <c r="B140" s="403"/>
      <c r="C140" s="403"/>
      <c r="D140" s="403"/>
      <c r="E140" s="403"/>
      <c r="F140" s="403"/>
      <c r="G140" s="403"/>
    </row>
    <row r="141" spans="1:7" ht="21.75" customHeight="1" x14ac:dyDescent="0.25">
      <c r="A141" s="403"/>
      <c r="B141" s="403"/>
      <c r="C141" s="403"/>
      <c r="D141" s="403"/>
      <c r="E141" s="403"/>
      <c r="F141" s="403"/>
      <c r="G141" s="403"/>
    </row>
    <row r="142" spans="1:7" ht="21.75" customHeight="1" x14ac:dyDescent="0.25">
      <c r="A142" s="403"/>
      <c r="B142" s="403"/>
      <c r="C142" s="403"/>
      <c r="D142" s="403"/>
      <c r="E142" s="403"/>
      <c r="F142" s="403"/>
      <c r="G142" s="403"/>
    </row>
    <row r="143" spans="1:7" ht="21.75" customHeight="1" x14ac:dyDescent="0.25">
      <c r="A143" s="403"/>
      <c r="B143" s="403"/>
      <c r="C143" s="403"/>
      <c r="D143" s="403"/>
      <c r="E143" s="403"/>
      <c r="F143" s="403"/>
      <c r="G143" s="403"/>
    </row>
    <row r="144" spans="1:7" ht="21.75" customHeight="1" x14ac:dyDescent="0.25">
      <c r="A144" s="403"/>
      <c r="B144" s="403"/>
      <c r="C144" s="403"/>
      <c r="D144" s="403"/>
      <c r="E144" s="403"/>
      <c r="F144" s="403"/>
      <c r="G144" s="403"/>
    </row>
    <row r="145" spans="1:7" ht="21.75" customHeight="1" x14ac:dyDescent="0.25">
      <c r="A145" s="403"/>
      <c r="B145" s="403"/>
      <c r="C145" s="403"/>
      <c r="D145" s="403"/>
      <c r="E145" s="403"/>
      <c r="F145" s="403"/>
      <c r="G145" s="403"/>
    </row>
    <row r="146" spans="1:7" ht="21.75" customHeight="1" x14ac:dyDescent="0.25">
      <c r="A146" s="403"/>
      <c r="B146" s="403"/>
      <c r="C146" s="403"/>
      <c r="D146" s="403"/>
      <c r="E146" s="403"/>
      <c r="F146" s="403"/>
      <c r="G146" s="403"/>
    </row>
    <row r="147" spans="1:7" ht="21.75" customHeight="1" x14ac:dyDescent="0.25">
      <c r="A147" s="403"/>
      <c r="B147" s="403"/>
      <c r="C147" s="403"/>
      <c r="D147" s="403"/>
      <c r="E147" s="403"/>
      <c r="F147" s="403"/>
      <c r="G147" s="403"/>
    </row>
    <row r="148" spans="1:7" ht="21.75" customHeight="1" x14ac:dyDescent="0.25">
      <c r="A148" s="403"/>
      <c r="B148" s="403"/>
      <c r="C148" s="403"/>
      <c r="D148" s="403"/>
      <c r="E148" s="403"/>
      <c r="F148" s="403"/>
      <c r="G148" s="403"/>
    </row>
    <row r="149" spans="1:7" ht="21.75" customHeight="1" x14ac:dyDescent="0.25">
      <c r="A149" s="403"/>
      <c r="B149" s="403"/>
      <c r="C149" s="403"/>
      <c r="D149" s="403"/>
      <c r="E149" s="403"/>
      <c r="F149" s="403"/>
      <c r="G149" s="403"/>
    </row>
    <row r="150" spans="1:7" ht="21.75" customHeight="1" x14ac:dyDescent="0.25">
      <c r="A150" s="403"/>
      <c r="B150" s="403"/>
      <c r="C150" s="403"/>
      <c r="D150" s="403"/>
      <c r="E150" s="403"/>
      <c r="F150" s="403"/>
      <c r="G150" s="403"/>
    </row>
    <row r="151" spans="1:7" ht="21.75" customHeight="1" x14ac:dyDescent="0.25">
      <c r="A151" s="403"/>
      <c r="B151" s="403"/>
      <c r="C151" s="403"/>
      <c r="D151" s="403"/>
      <c r="E151" s="403"/>
      <c r="F151" s="403"/>
      <c r="G151" s="403"/>
    </row>
    <row r="152" spans="1:7" ht="21.75" customHeight="1" x14ac:dyDescent="0.25">
      <c r="A152" s="403"/>
      <c r="B152" s="403"/>
      <c r="C152" s="403"/>
      <c r="D152" s="403"/>
      <c r="E152" s="403"/>
      <c r="F152" s="403"/>
      <c r="G152" s="403"/>
    </row>
    <row r="153" spans="1:7" ht="21.75" customHeight="1" x14ac:dyDescent="0.25">
      <c r="A153" s="403"/>
      <c r="B153" s="403"/>
      <c r="C153" s="403"/>
      <c r="D153" s="403"/>
      <c r="E153" s="403"/>
      <c r="F153" s="403"/>
      <c r="G153" s="403"/>
    </row>
    <row r="154" spans="1:7" ht="21.75" customHeight="1" x14ac:dyDescent="0.25">
      <c r="A154" s="403"/>
      <c r="B154" s="403"/>
      <c r="C154" s="403"/>
      <c r="D154" s="403"/>
      <c r="E154" s="403"/>
      <c r="F154" s="403"/>
      <c r="G154" s="403"/>
    </row>
    <row r="155" spans="1:7" ht="21.75" customHeight="1" x14ac:dyDescent="0.25">
      <c r="A155" s="403"/>
      <c r="B155" s="403"/>
      <c r="C155" s="403"/>
      <c r="D155" s="403"/>
      <c r="E155" s="403"/>
      <c r="F155" s="403"/>
      <c r="G155" s="403"/>
    </row>
    <row r="156" spans="1:7" ht="21.75" customHeight="1" x14ac:dyDescent="0.25">
      <c r="A156" s="403"/>
      <c r="B156" s="403"/>
      <c r="C156" s="403"/>
      <c r="D156" s="403"/>
      <c r="E156" s="403"/>
      <c r="F156" s="403"/>
      <c r="G156" s="403"/>
    </row>
    <row r="157" spans="1:7" ht="21.75" customHeight="1" x14ac:dyDescent="0.25">
      <c r="A157" s="403"/>
      <c r="B157" s="403"/>
      <c r="C157" s="403"/>
      <c r="D157" s="403"/>
      <c r="E157" s="403"/>
      <c r="F157" s="403"/>
      <c r="G157" s="403"/>
    </row>
    <row r="158" spans="1:7" ht="21.75" customHeight="1" x14ac:dyDescent="0.25">
      <c r="A158" s="403"/>
      <c r="B158" s="403"/>
      <c r="C158" s="403"/>
      <c r="D158" s="403"/>
      <c r="E158" s="403"/>
      <c r="F158" s="403"/>
      <c r="G158" s="403"/>
    </row>
    <row r="159" spans="1:7" ht="21.75" customHeight="1" x14ac:dyDescent="0.25">
      <c r="A159" s="403"/>
      <c r="B159" s="403"/>
      <c r="C159" s="403"/>
      <c r="D159" s="403"/>
      <c r="E159" s="403"/>
      <c r="F159" s="403"/>
      <c r="G159" s="403"/>
    </row>
    <row r="160" spans="1:7" ht="21.75" customHeight="1" x14ac:dyDescent="0.25">
      <c r="A160" s="403"/>
      <c r="B160" s="403"/>
      <c r="C160" s="403"/>
      <c r="D160" s="403"/>
      <c r="E160" s="403"/>
      <c r="F160" s="403"/>
      <c r="G160" s="403"/>
    </row>
    <row r="161" spans="1:7" ht="21.75" customHeight="1" x14ac:dyDescent="0.25">
      <c r="A161" s="403"/>
      <c r="B161" s="403"/>
      <c r="C161" s="403"/>
      <c r="D161" s="403"/>
      <c r="E161" s="403"/>
      <c r="F161" s="403"/>
      <c r="G161" s="403"/>
    </row>
    <row r="162" spans="1:7" ht="21.75" customHeight="1" x14ac:dyDescent="0.25">
      <c r="A162" s="403"/>
      <c r="B162" s="403"/>
      <c r="C162" s="403"/>
      <c r="D162" s="403"/>
      <c r="E162" s="403"/>
      <c r="F162" s="403"/>
      <c r="G162" s="403"/>
    </row>
    <row r="163" spans="1:7" ht="21.75" customHeight="1" x14ac:dyDescent="0.25">
      <c r="A163" s="403"/>
      <c r="B163" s="403"/>
      <c r="C163" s="403"/>
      <c r="D163" s="403"/>
      <c r="E163" s="403"/>
      <c r="F163" s="403"/>
      <c r="G163" s="403"/>
    </row>
    <row r="164" spans="1:7" ht="21.75" customHeight="1" x14ac:dyDescent="0.25">
      <c r="A164" s="403"/>
      <c r="B164" s="403"/>
      <c r="C164" s="403"/>
      <c r="D164" s="403"/>
      <c r="E164" s="403"/>
      <c r="F164" s="403"/>
      <c r="G164" s="403"/>
    </row>
    <row r="165" spans="1:7" ht="21.75" customHeight="1" x14ac:dyDescent="0.25">
      <c r="A165" s="403"/>
      <c r="B165" s="403"/>
      <c r="C165" s="403"/>
      <c r="D165" s="403"/>
      <c r="E165" s="403"/>
      <c r="F165" s="403"/>
      <c r="G165" s="403"/>
    </row>
    <row r="166" spans="1:7" ht="21.75" customHeight="1" x14ac:dyDescent="0.25">
      <c r="A166" s="403"/>
      <c r="B166" s="403"/>
      <c r="C166" s="403"/>
      <c r="D166" s="403"/>
      <c r="E166" s="403"/>
      <c r="F166" s="403"/>
      <c r="G166" s="403"/>
    </row>
    <row r="167" spans="1:7" ht="21.75" customHeight="1" x14ac:dyDescent="0.25">
      <c r="A167" s="403"/>
      <c r="B167" s="403"/>
      <c r="C167" s="403"/>
      <c r="D167" s="403"/>
      <c r="E167" s="403"/>
      <c r="F167" s="403"/>
      <c r="G167" s="403"/>
    </row>
    <row r="168" spans="1:7" ht="21.75" customHeight="1" x14ac:dyDescent="0.25">
      <c r="A168" s="403"/>
      <c r="B168" s="403"/>
      <c r="C168" s="403"/>
      <c r="D168" s="403"/>
      <c r="E168" s="403"/>
      <c r="F168" s="403"/>
      <c r="G168" s="403"/>
    </row>
    <row r="169" spans="1:7" ht="21.75" customHeight="1" x14ac:dyDescent="0.25">
      <c r="A169" s="403"/>
      <c r="B169" s="403"/>
      <c r="C169" s="403"/>
      <c r="D169" s="403"/>
      <c r="E169" s="403"/>
      <c r="F169" s="403"/>
      <c r="G169" s="403"/>
    </row>
    <row r="170" spans="1:7" ht="21.75" customHeight="1" x14ac:dyDescent="0.25">
      <c r="A170" s="403"/>
      <c r="B170" s="403"/>
      <c r="C170" s="403"/>
      <c r="D170" s="403"/>
      <c r="E170" s="403"/>
      <c r="F170" s="403"/>
      <c r="G170" s="403"/>
    </row>
    <row r="171" spans="1:7" ht="21.75" customHeight="1" x14ac:dyDescent="0.25">
      <c r="A171" s="403"/>
      <c r="B171" s="403"/>
      <c r="C171" s="403"/>
      <c r="D171" s="403"/>
      <c r="E171" s="403"/>
      <c r="F171" s="403"/>
      <c r="G171" s="403"/>
    </row>
    <row r="172" spans="1:7" ht="21.75" customHeight="1" x14ac:dyDescent="0.25">
      <c r="A172" s="403"/>
      <c r="B172" s="403"/>
      <c r="C172" s="403"/>
      <c r="D172" s="403"/>
      <c r="E172" s="403"/>
      <c r="F172" s="403"/>
      <c r="G172" s="403"/>
    </row>
    <row r="173" spans="1:7" ht="21.75" customHeight="1" x14ac:dyDescent="0.25">
      <c r="A173" s="403"/>
      <c r="B173" s="403"/>
      <c r="C173" s="403"/>
      <c r="D173" s="403"/>
      <c r="E173" s="403"/>
      <c r="F173" s="403"/>
      <c r="G173" s="403"/>
    </row>
    <row r="174" spans="1:7" ht="21.75" customHeight="1" x14ac:dyDescent="0.25">
      <c r="A174" s="403"/>
      <c r="B174" s="403"/>
      <c r="C174" s="403"/>
      <c r="D174" s="403"/>
      <c r="E174" s="403"/>
      <c r="F174" s="403"/>
      <c r="G174" s="403"/>
    </row>
    <row r="175" spans="1:7" ht="21.75" customHeight="1" x14ac:dyDescent="0.25">
      <c r="A175" s="403"/>
      <c r="B175" s="403"/>
      <c r="C175" s="403"/>
      <c r="D175" s="403"/>
      <c r="E175" s="403"/>
      <c r="F175" s="403"/>
      <c r="G175" s="403"/>
    </row>
    <row r="176" spans="1:7" ht="21.75" customHeight="1" x14ac:dyDescent="0.25">
      <c r="A176" s="403"/>
      <c r="B176" s="403"/>
      <c r="C176" s="403"/>
      <c r="D176" s="403"/>
      <c r="E176" s="403"/>
      <c r="F176" s="403"/>
      <c r="G176" s="403"/>
    </row>
    <row r="177" spans="1:7" ht="21.75" customHeight="1" x14ac:dyDescent="0.25">
      <c r="A177" s="403"/>
      <c r="B177" s="403"/>
      <c r="C177" s="403"/>
      <c r="D177" s="403"/>
      <c r="E177" s="403"/>
      <c r="F177" s="403"/>
      <c r="G177" s="403"/>
    </row>
    <row r="178" spans="1:7" ht="21.75" customHeight="1" x14ac:dyDescent="0.25">
      <c r="A178" s="403"/>
      <c r="B178" s="403"/>
      <c r="C178" s="403"/>
      <c r="D178" s="403"/>
      <c r="E178" s="403"/>
      <c r="F178" s="403"/>
      <c r="G178" s="403"/>
    </row>
    <row r="179" spans="1:7" ht="21.75" customHeight="1" x14ac:dyDescent="0.25">
      <c r="A179" s="403"/>
      <c r="B179" s="403"/>
      <c r="C179" s="403"/>
      <c r="D179" s="403"/>
      <c r="E179" s="403"/>
      <c r="F179" s="403"/>
      <c r="G179" s="403"/>
    </row>
    <row r="180" spans="1:7" ht="21.75" customHeight="1" x14ac:dyDescent="0.25">
      <c r="A180" s="403"/>
      <c r="B180" s="403"/>
      <c r="C180" s="403"/>
      <c r="D180" s="403"/>
      <c r="E180" s="403"/>
      <c r="F180" s="403"/>
      <c r="G180" s="403"/>
    </row>
    <row r="181" spans="1:7" ht="21.75" customHeight="1" x14ac:dyDescent="0.25">
      <c r="A181" s="403"/>
      <c r="B181" s="403"/>
      <c r="C181" s="403"/>
      <c r="D181" s="403"/>
      <c r="E181" s="403"/>
      <c r="F181" s="403"/>
      <c r="G181" s="403"/>
    </row>
    <row r="182" spans="1:7" ht="21.75" customHeight="1" x14ac:dyDescent="0.25">
      <c r="A182" s="403"/>
      <c r="B182" s="403"/>
      <c r="C182" s="403"/>
      <c r="D182" s="403"/>
      <c r="E182" s="403"/>
      <c r="F182" s="403"/>
      <c r="G182" s="403"/>
    </row>
    <row r="183" spans="1:7" ht="21.75" customHeight="1" x14ac:dyDescent="0.25">
      <c r="A183" s="403"/>
      <c r="B183" s="403"/>
      <c r="C183" s="403"/>
      <c r="D183" s="403"/>
      <c r="E183" s="403"/>
      <c r="F183" s="403"/>
      <c r="G183" s="403"/>
    </row>
    <row r="184" spans="1:7" ht="21.75" customHeight="1" x14ac:dyDescent="0.25">
      <c r="A184" s="403"/>
      <c r="B184" s="403"/>
      <c r="C184" s="403"/>
      <c r="D184" s="403"/>
      <c r="E184" s="403"/>
      <c r="F184" s="403"/>
      <c r="G184" s="403"/>
    </row>
    <row r="185" spans="1:7" ht="21.75" customHeight="1" x14ac:dyDescent="0.25">
      <c r="A185" s="403"/>
      <c r="B185" s="403"/>
      <c r="C185" s="403"/>
      <c r="D185" s="403"/>
      <c r="E185" s="403"/>
      <c r="F185" s="403"/>
      <c r="G185" s="403"/>
    </row>
    <row r="186" spans="1:7" ht="21.75" customHeight="1" x14ac:dyDescent="0.25">
      <c r="A186" s="403"/>
      <c r="B186" s="403"/>
      <c r="C186" s="403"/>
      <c r="D186" s="403"/>
      <c r="E186" s="403"/>
      <c r="F186" s="403"/>
      <c r="G186" s="403"/>
    </row>
    <row r="187" spans="1:7" ht="21.75" customHeight="1" x14ac:dyDescent="0.25">
      <c r="A187" s="403"/>
      <c r="B187" s="403"/>
      <c r="C187" s="403"/>
      <c r="D187" s="403"/>
      <c r="E187" s="403"/>
      <c r="F187" s="403"/>
      <c r="G187" s="403"/>
    </row>
    <row r="188" spans="1:7" ht="21.75" customHeight="1" x14ac:dyDescent="0.25">
      <c r="A188" s="403"/>
      <c r="B188" s="403"/>
      <c r="C188" s="403"/>
      <c r="D188" s="403"/>
      <c r="E188" s="403"/>
      <c r="F188" s="403"/>
      <c r="G188" s="403"/>
    </row>
    <row r="189" spans="1:7" ht="21.75" customHeight="1" x14ac:dyDescent="0.25">
      <c r="A189" s="403"/>
      <c r="B189" s="403"/>
      <c r="C189" s="403"/>
      <c r="D189" s="403"/>
      <c r="E189" s="403"/>
      <c r="F189" s="403"/>
      <c r="G189" s="403"/>
    </row>
    <row r="190" spans="1:7" ht="21.75" customHeight="1" x14ac:dyDescent="0.25">
      <c r="A190" s="403"/>
      <c r="B190" s="403"/>
      <c r="C190" s="403"/>
      <c r="D190" s="403"/>
      <c r="E190" s="403"/>
      <c r="F190" s="403"/>
      <c r="G190" s="403"/>
    </row>
    <row r="191" spans="1:7" ht="21.75" customHeight="1" x14ac:dyDescent="0.25">
      <c r="A191" s="403"/>
      <c r="B191" s="403"/>
      <c r="C191" s="403"/>
      <c r="D191" s="403"/>
      <c r="E191" s="403"/>
      <c r="F191" s="403"/>
      <c r="G191" s="403"/>
    </row>
    <row r="192" spans="1:7" ht="21.75" customHeight="1" x14ac:dyDescent="0.25">
      <c r="A192" s="403"/>
      <c r="B192" s="403"/>
      <c r="C192" s="403"/>
      <c r="D192" s="403"/>
      <c r="E192" s="403"/>
      <c r="F192" s="403"/>
      <c r="G192" s="403"/>
    </row>
    <row r="193" spans="1:7" ht="21.75" customHeight="1" x14ac:dyDescent="0.25">
      <c r="A193" s="403"/>
      <c r="B193" s="403"/>
      <c r="C193" s="403"/>
      <c r="D193" s="403"/>
      <c r="E193" s="403"/>
      <c r="F193" s="403"/>
      <c r="G193" s="403"/>
    </row>
    <row r="194" spans="1:7" ht="21.75" customHeight="1" x14ac:dyDescent="0.25">
      <c r="A194" s="403"/>
      <c r="B194" s="403"/>
      <c r="C194" s="403"/>
      <c r="D194" s="403"/>
      <c r="E194" s="403"/>
      <c r="F194" s="403"/>
      <c r="G194" s="403"/>
    </row>
    <row r="195" spans="1:7" ht="21.75" customHeight="1" x14ac:dyDescent="0.25">
      <c r="A195" s="403"/>
      <c r="B195" s="403"/>
      <c r="C195" s="403"/>
      <c r="D195" s="403"/>
      <c r="E195" s="403"/>
      <c r="F195" s="403"/>
      <c r="G195" s="403"/>
    </row>
    <row r="196" spans="1:7" ht="21.75" customHeight="1" x14ac:dyDescent="0.25">
      <c r="A196" s="403"/>
      <c r="B196" s="403"/>
      <c r="C196" s="403"/>
      <c r="D196" s="403"/>
      <c r="E196" s="403"/>
      <c r="F196" s="403"/>
      <c r="G196" s="403"/>
    </row>
    <row r="197" spans="1:7" ht="21.75" customHeight="1" x14ac:dyDescent="0.25">
      <c r="A197" s="403"/>
      <c r="B197" s="403"/>
      <c r="C197" s="403"/>
      <c r="D197" s="403"/>
      <c r="E197" s="403"/>
      <c r="F197" s="403"/>
      <c r="G197" s="403"/>
    </row>
    <row r="198" spans="1:7" ht="21.75" customHeight="1" x14ac:dyDescent="0.25">
      <c r="A198" s="403"/>
      <c r="B198" s="403"/>
      <c r="C198" s="403"/>
      <c r="D198" s="403"/>
      <c r="E198" s="403"/>
      <c r="F198" s="403"/>
      <c r="G198" s="403"/>
    </row>
    <row r="199" spans="1:7" ht="21.75" customHeight="1" x14ac:dyDescent="0.25">
      <c r="A199" s="403"/>
      <c r="B199" s="403"/>
      <c r="C199" s="403"/>
      <c r="D199" s="403"/>
      <c r="E199" s="403"/>
      <c r="F199" s="403"/>
      <c r="G199" s="403"/>
    </row>
    <row r="200" spans="1:7" ht="21.75" customHeight="1" x14ac:dyDescent="0.25">
      <c r="A200" s="403"/>
      <c r="B200" s="403"/>
      <c r="C200" s="403"/>
      <c r="D200" s="403"/>
      <c r="E200" s="403"/>
      <c r="F200" s="403"/>
      <c r="G200" s="403"/>
    </row>
    <row r="201" spans="1:7" ht="21.75" customHeight="1" x14ac:dyDescent="0.25">
      <c r="A201" s="403"/>
      <c r="B201" s="403"/>
      <c r="C201" s="403"/>
      <c r="D201" s="403"/>
      <c r="E201" s="403"/>
      <c r="F201" s="403"/>
      <c r="G201" s="403"/>
    </row>
    <row r="202" spans="1:7" ht="21.75" customHeight="1" x14ac:dyDescent="0.25">
      <c r="A202" s="403"/>
      <c r="B202" s="403"/>
      <c r="C202" s="403"/>
      <c r="D202" s="403"/>
      <c r="E202" s="403"/>
      <c r="F202" s="403"/>
      <c r="G202" s="403"/>
    </row>
    <row r="203" spans="1:7" ht="21.75" customHeight="1" x14ac:dyDescent="0.25">
      <c r="A203" s="403"/>
      <c r="B203" s="403"/>
      <c r="C203" s="403"/>
      <c r="D203" s="403"/>
      <c r="E203" s="403"/>
      <c r="F203" s="403"/>
      <c r="G203" s="403"/>
    </row>
    <row r="204" spans="1:7" ht="21.75" customHeight="1" x14ac:dyDescent="0.25">
      <c r="A204" s="403"/>
      <c r="B204" s="403"/>
      <c r="C204" s="403"/>
      <c r="D204" s="403"/>
      <c r="E204" s="403"/>
      <c r="F204" s="403"/>
      <c r="G204" s="403"/>
    </row>
    <row r="205" spans="1:7" ht="21.75" customHeight="1" x14ac:dyDescent="0.25">
      <c r="A205" s="403"/>
      <c r="B205" s="403"/>
      <c r="C205" s="403"/>
      <c r="D205" s="403"/>
      <c r="E205" s="403"/>
      <c r="F205" s="403"/>
      <c r="G205" s="403"/>
    </row>
    <row r="206" spans="1:7" ht="21.75" customHeight="1" x14ac:dyDescent="0.25">
      <c r="A206" s="403"/>
      <c r="B206" s="403"/>
      <c r="C206" s="403"/>
      <c r="D206" s="403"/>
      <c r="E206" s="403"/>
      <c r="F206" s="403"/>
      <c r="G206" s="403"/>
    </row>
    <row r="207" spans="1:7" ht="21.75" customHeight="1" x14ac:dyDescent="0.25">
      <c r="A207" s="403"/>
      <c r="B207" s="403"/>
      <c r="C207" s="403"/>
      <c r="D207" s="403"/>
      <c r="E207" s="403"/>
      <c r="F207" s="403"/>
      <c r="G207" s="403"/>
    </row>
    <row r="208" spans="1:7" ht="21.75" customHeight="1" x14ac:dyDescent="0.25">
      <c r="A208" s="403"/>
      <c r="B208" s="403"/>
      <c r="C208" s="403"/>
      <c r="D208" s="403"/>
      <c r="E208" s="403"/>
      <c r="F208" s="403"/>
      <c r="G208" s="403"/>
    </row>
    <row r="209" spans="1:7" ht="21.75" customHeight="1" x14ac:dyDescent="0.25">
      <c r="A209" s="403"/>
      <c r="B209" s="403"/>
      <c r="C209" s="403"/>
      <c r="D209" s="403"/>
      <c r="E209" s="403"/>
      <c r="F209" s="403"/>
      <c r="G209" s="403"/>
    </row>
    <row r="210" spans="1:7" ht="21.75" customHeight="1" x14ac:dyDescent="0.25">
      <c r="A210" s="403"/>
      <c r="B210" s="403"/>
      <c r="C210" s="403"/>
      <c r="D210" s="403"/>
      <c r="E210" s="403"/>
      <c r="F210" s="403"/>
      <c r="G210" s="403"/>
    </row>
    <row r="211" spans="1:7" ht="21.75" customHeight="1" x14ac:dyDescent="0.25">
      <c r="A211" s="403"/>
      <c r="B211" s="403"/>
      <c r="C211" s="403"/>
      <c r="D211" s="403"/>
      <c r="E211" s="403"/>
      <c r="F211" s="403"/>
      <c r="G211" s="403"/>
    </row>
    <row r="212" spans="1:7" ht="21.75" customHeight="1" x14ac:dyDescent="0.25">
      <c r="A212" s="403"/>
      <c r="B212" s="403"/>
      <c r="C212" s="403"/>
      <c r="D212" s="403"/>
      <c r="E212" s="403"/>
      <c r="F212" s="403"/>
      <c r="G212" s="403"/>
    </row>
    <row r="213" spans="1:7" ht="21.75" customHeight="1" x14ac:dyDescent="0.25">
      <c r="A213" s="403"/>
      <c r="B213" s="403"/>
      <c r="C213" s="403"/>
      <c r="D213" s="403"/>
      <c r="E213" s="403"/>
      <c r="F213" s="403"/>
      <c r="G213" s="403"/>
    </row>
    <row r="214" spans="1:7" ht="21.75" customHeight="1" x14ac:dyDescent="0.25">
      <c r="A214" s="403"/>
      <c r="B214" s="403"/>
      <c r="C214" s="403"/>
      <c r="D214" s="403"/>
      <c r="E214" s="403"/>
      <c r="F214" s="403"/>
      <c r="G214" s="403"/>
    </row>
    <row r="215" spans="1:7" ht="21.75" customHeight="1" x14ac:dyDescent="0.25">
      <c r="A215" s="403"/>
      <c r="B215" s="403"/>
      <c r="C215" s="403"/>
      <c r="D215" s="403"/>
      <c r="E215" s="403"/>
      <c r="F215" s="403"/>
      <c r="G215" s="403"/>
    </row>
    <row r="216" spans="1:7" ht="21.75" customHeight="1" x14ac:dyDescent="0.25">
      <c r="A216" s="403"/>
      <c r="B216" s="403"/>
      <c r="C216" s="403"/>
      <c r="D216" s="403"/>
      <c r="E216" s="403"/>
      <c r="F216" s="403"/>
      <c r="G216" s="403"/>
    </row>
    <row r="217" spans="1:7" ht="21.75" customHeight="1" x14ac:dyDescent="0.25">
      <c r="A217" s="403"/>
      <c r="B217" s="403"/>
      <c r="C217" s="403"/>
      <c r="D217" s="403"/>
      <c r="E217" s="403"/>
      <c r="F217" s="403"/>
      <c r="G217" s="403"/>
    </row>
    <row r="218" spans="1:7" ht="21.75" customHeight="1" x14ac:dyDescent="0.25">
      <c r="A218" s="403"/>
      <c r="B218" s="403"/>
      <c r="C218" s="403"/>
      <c r="D218" s="403"/>
      <c r="E218" s="403"/>
      <c r="F218" s="403"/>
      <c r="G218" s="403"/>
    </row>
    <row r="219" spans="1:7" ht="21.75" customHeight="1" x14ac:dyDescent="0.25">
      <c r="A219" s="403"/>
      <c r="B219" s="403"/>
      <c r="C219" s="403"/>
      <c r="D219" s="403"/>
      <c r="E219" s="403"/>
      <c r="F219" s="403"/>
      <c r="G219" s="403"/>
    </row>
    <row r="220" spans="1:7" ht="21.75" customHeight="1" x14ac:dyDescent="0.25">
      <c r="A220" s="403"/>
      <c r="B220" s="403"/>
      <c r="C220" s="403"/>
      <c r="D220" s="403"/>
      <c r="E220" s="403"/>
      <c r="F220" s="403"/>
      <c r="G220" s="403"/>
    </row>
    <row r="221" spans="1:7" ht="21.75" customHeight="1" x14ac:dyDescent="0.25">
      <c r="A221" s="403"/>
      <c r="B221" s="403"/>
      <c r="C221" s="403"/>
      <c r="D221" s="403"/>
      <c r="E221" s="403"/>
      <c r="F221" s="403"/>
      <c r="G221" s="403"/>
    </row>
    <row r="222" spans="1:7" ht="21.75" customHeight="1" x14ac:dyDescent="0.25">
      <c r="A222" s="403"/>
      <c r="B222" s="403"/>
      <c r="C222" s="403"/>
      <c r="D222" s="403"/>
      <c r="E222" s="403"/>
      <c r="F222" s="403"/>
      <c r="G222" s="403"/>
    </row>
    <row r="223" spans="1:7" ht="21.75" customHeight="1" x14ac:dyDescent="0.25">
      <c r="A223" s="403"/>
      <c r="B223" s="403"/>
      <c r="C223" s="403"/>
      <c r="D223" s="403"/>
      <c r="E223" s="403"/>
      <c r="F223" s="403"/>
      <c r="G223" s="403"/>
    </row>
    <row r="224" spans="1:7" ht="21.75" customHeight="1" x14ac:dyDescent="0.25">
      <c r="A224" s="403"/>
      <c r="B224" s="403"/>
      <c r="C224" s="403"/>
      <c r="D224" s="403"/>
      <c r="E224" s="403"/>
      <c r="F224" s="403"/>
      <c r="G224" s="403"/>
    </row>
    <row r="225" spans="1:7" ht="21.75" customHeight="1" x14ac:dyDescent="0.25">
      <c r="A225" s="403"/>
      <c r="B225" s="403"/>
      <c r="C225" s="403"/>
      <c r="D225" s="403"/>
      <c r="E225" s="403"/>
      <c r="F225" s="403"/>
      <c r="G225" s="403"/>
    </row>
    <row r="226" spans="1:7" ht="21.75" customHeight="1" x14ac:dyDescent="0.25">
      <c r="A226" s="403"/>
      <c r="B226" s="403"/>
      <c r="C226" s="403"/>
      <c r="D226" s="403"/>
      <c r="E226" s="403"/>
      <c r="F226" s="403"/>
      <c r="G226" s="403"/>
    </row>
    <row r="227" spans="1:7" ht="21.75" customHeight="1" x14ac:dyDescent="0.25">
      <c r="A227" s="403"/>
      <c r="B227" s="403"/>
      <c r="C227" s="403"/>
      <c r="D227" s="403"/>
      <c r="E227" s="403"/>
      <c r="F227" s="403"/>
      <c r="G227" s="403"/>
    </row>
    <row r="228" spans="1:7" ht="21.75" customHeight="1" x14ac:dyDescent="0.25">
      <c r="A228" s="403"/>
      <c r="B228" s="403"/>
      <c r="C228" s="403"/>
      <c r="D228" s="403"/>
      <c r="E228" s="403"/>
      <c r="F228" s="403"/>
      <c r="G228" s="403"/>
    </row>
    <row r="229" spans="1:7" ht="21.75" customHeight="1" x14ac:dyDescent="0.25">
      <c r="A229" s="403"/>
      <c r="B229" s="403"/>
      <c r="C229" s="403"/>
      <c r="D229" s="403"/>
      <c r="E229" s="403"/>
      <c r="F229" s="403"/>
      <c r="G229" s="403"/>
    </row>
    <row r="230" spans="1:7" ht="21.75" customHeight="1" x14ac:dyDescent="0.25">
      <c r="A230" s="403"/>
      <c r="B230" s="403"/>
      <c r="C230" s="403"/>
      <c r="D230" s="403"/>
      <c r="E230" s="403"/>
      <c r="F230" s="403"/>
      <c r="G230" s="403"/>
    </row>
    <row r="231" spans="1:7" ht="21.75" customHeight="1" x14ac:dyDescent="0.25">
      <c r="A231" s="403"/>
      <c r="B231" s="403"/>
      <c r="C231" s="403"/>
      <c r="D231" s="403"/>
      <c r="E231" s="403"/>
      <c r="F231" s="403"/>
      <c r="G231" s="403"/>
    </row>
    <row r="232" spans="1:7" ht="21.75" customHeight="1" x14ac:dyDescent="0.25">
      <c r="A232" s="403"/>
      <c r="B232" s="403"/>
      <c r="C232" s="403"/>
      <c r="D232" s="403"/>
      <c r="E232" s="403"/>
      <c r="F232" s="403"/>
      <c r="G232" s="403"/>
    </row>
    <row r="233" spans="1:7" ht="21.75" customHeight="1" x14ac:dyDescent="0.25">
      <c r="A233" s="403"/>
      <c r="B233" s="403"/>
      <c r="C233" s="403"/>
      <c r="D233" s="403"/>
      <c r="E233" s="403"/>
      <c r="F233" s="403"/>
      <c r="G233" s="403"/>
    </row>
    <row r="234" spans="1:7" ht="21.75" customHeight="1" x14ac:dyDescent="0.25">
      <c r="A234" s="403"/>
      <c r="B234" s="403"/>
      <c r="C234" s="403"/>
      <c r="D234" s="403"/>
      <c r="E234" s="403"/>
      <c r="F234" s="403"/>
      <c r="G234" s="403"/>
    </row>
    <row r="235" spans="1:7" ht="21.75" customHeight="1" x14ac:dyDescent="0.25">
      <c r="A235" s="403"/>
      <c r="B235" s="403"/>
      <c r="C235" s="403"/>
      <c r="D235" s="403"/>
      <c r="E235" s="403"/>
      <c r="F235" s="403"/>
      <c r="G235" s="403"/>
    </row>
    <row r="236" spans="1:7" ht="21.75" customHeight="1" x14ac:dyDescent="0.25">
      <c r="A236" s="403"/>
      <c r="B236" s="403"/>
      <c r="C236" s="403"/>
      <c r="D236" s="403"/>
      <c r="E236" s="403"/>
      <c r="F236" s="403"/>
      <c r="G236" s="403"/>
    </row>
    <row r="237" spans="1:7" ht="21.75" customHeight="1" x14ac:dyDescent="0.25">
      <c r="A237" s="403"/>
      <c r="B237" s="403"/>
      <c r="C237" s="403"/>
      <c r="D237" s="403"/>
      <c r="E237" s="403"/>
      <c r="F237" s="403"/>
      <c r="G237" s="403"/>
    </row>
    <row r="238" spans="1:7" ht="21.75" customHeight="1" x14ac:dyDescent="0.25">
      <c r="A238" s="403"/>
      <c r="B238" s="403"/>
      <c r="C238" s="403"/>
      <c r="D238" s="403"/>
      <c r="E238" s="403"/>
      <c r="F238" s="403"/>
      <c r="G238" s="403"/>
    </row>
    <row r="239" spans="1:7" ht="21.75" customHeight="1" x14ac:dyDescent="0.25">
      <c r="A239" s="403"/>
      <c r="B239" s="403"/>
      <c r="C239" s="403"/>
      <c r="D239" s="403"/>
      <c r="E239" s="403"/>
      <c r="F239" s="403"/>
      <c r="G239" s="403"/>
    </row>
    <row r="240" spans="1:7" ht="21.75" customHeight="1" x14ac:dyDescent="0.25">
      <c r="A240" s="403"/>
      <c r="B240" s="403"/>
      <c r="C240" s="403"/>
      <c r="D240" s="403"/>
      <c r="E240" s="403"/>
      <c r="F240" s="403"/>
      <c r="G240" s="403"/>
    </row>
    <row r="241" spans="1:7" ht="21.75" customHeight="1" x14ac:dyDescent="0.25">
      <c r="A241" s="403"/>
      <c r="B241" s="403"/>
      <c r="C241" s="403"/>
      <c r="D241" s="403"/>
      <c r="E241" s="403"/>
      <c r="F241" s="403"/>
      <c r="G241" s="403"/>
    </row>
    <row r="242" spans="1:7" ht="21.75" customHeight="1" x14ac:dyDescent="0.25">
      <c r="A242" s="403"/>
      <c r="B242" s="403"/>
      <c r="C242" s="403"/>
      <c r="D242" s="403"/>
      <c r="E242" s="403"/>
      <c r="F242" s="403"/>
      <c r="G242" s="403"/>
    </row>
    <row r="243" spans="1:7" ht="21.75" customHeight="1" x14ac:dyDescent="0.25">
      <c r="A243" s="403"/>
      <c r="B243" s="403"/>
      <c r="C243" s="403"/>
      <c r="D243" s="403"/>
      <c r="E243" s="403"/>
      <c r="F243" s="403"/>
      <c r="G243" s="403"/>
    </row>
    <row r="244" spans="1:7" ht="21.75" customHeight="1" x14ac:dyDescent="0.25">
      <c r="A244" s="403"/>
      <c r="B244" s="403"/>
      <c r="C244" s="403"/>
      <c r="D244" s="403"/>
      <c r="E244" s="403"/>
      <c r="F244" s="403"/>
      <c r="G244" s="403"/>
    </row>
    <row r="245" spans="1:7" ht="21.75" customHeight="1" x14ac:dyDescent="0.25">
      <c r="A245" s="403"/>
      <c r="B245" s="403"/>
      <c r="C245" s="403"/>
      <c r="D245" s="403"/>
      <c r="E245" s="403"/>
      <c r="F245" s="403"/>
      <c r="G245" s="403"/>
    </row>
    <row r="246" spans="1:7" ht="21.75" customHeight="1" x14ac:dyDescent="0.25">
      <c r="A246" s="403"/>
      <c r="B246" s="403"/>
      <c r="C246" s="403"/>
      <c r="D246" s="403"/>
      <c r="E246" s="403"/>
      <c r="F246" s="403"/>
      <c r="G246" s="403"/>
    </row>
    <row r="247" spans="1:7" ht="21.75" customHeight="1" x14ac:dyDescent="0.25">
      <c r="A247" s="403"/>
      <c r="B247" s="403"/>
      <c r="C247" s="403"/>
      <c r="D247" s="403"/>
      <c r="E247" s="403"/>
      <c r="F247" s="403"/>
      <c r="G247" s="403"/>
    </row>
    <row r="248" spans="1:7" ht="21.75" customHeight="1" x14ac:dyDescent="0.25">
      <c r="A248" s="403"/>
      <c r="B248" s="403"/>
      <c r="C248" s="403"/>
      <c r="D248" s="403"/>
      <c r="E248" s="403"/>
      <c r="F248" s="403"/>
      <c r="G248" s="403"/>
    </row>
    <row r="249" spans="1:7" ht="21.75" customHeight="1" x14ac:dyDescent="0.25">
      <c r="A249" s="403"/>
      <c r="B249" s="403"/>
      <c r="C249" s="403"/>
      <c r="D249" s="403"/>
      <c r="E249" s="403"/>
      <c r="F249" s="403"/>
      <c r="G249" s="403"/>
    </row>
    <row r="250" spans="1:7" ht="21.75" customHeight="1" x14ac:dyDescent="0.25">
      <c r="A250" s="403"/>
      <c r="B250" s="403"/>
      <c r="C250" s="403"/>
      <c r="D250" s="403"/>
      <c r="E250" s="403"/>
      <c r="F250" s="403"/>
      <c r="G250" s="403"/>
    </row>
    <row r="251" spans="1:7" ht="21.75" customHeight="1" x14ac:dyDescent="0.25">
      <c r="A251" s="403"/>
      <c r="B251" s="403"/>
      <c r="C251" s="403"/>
      <c r="D251" s="403"/>
      <c r="E251" s="403"/>
      <c r="F251" s="403"/>
      <c r="G251" s="403"/>
    </row>
    <row r="252" spans="1:7" ht="21.75" customHeight="1" x14ac:dyDescent="0.25">
      <c r="A252" s="403"/>
      <c r="B252" s="403"/>
      <c r="C252" s="403"/>
      <c r="D252" s="403"/>
      <c r="E252" s="403"/>
      <c r="F252" s="403"/>
      <c r="G252" s="403"/>
    </row>
    <row r="253" spans="1:7" ht="21.75" customHeight="1" x14ac:dyDescent="0.25">
      <c r="A253" s="403"/>
      <c r="B253" s="403"/>
      <c r="C253" s="403"/>
      <c r="D253" s="403"/>
      <c r="E253" s="403"/>
      <c r="F253" s="403"/>
      <c r="G253" s="403"/>
    </row>
    <row r="254" spans="1:7" ht="21.75" customHeight="1" x14ac:dyDescent="0.25">
      <c r="A254" s="403"/>
      <c r="B254" s="403"/>
      <c r="C254" s="403"/>
      <c r="D254" s="403"/>
      <c r="E254" s="403"/>
      <c r="F254" s="403"/>
      <c r="G254" s="403"/>
    </row>
    <row r="255" spans="1:7" ht="21.75" customHeight="1" x14ac:dyDescent="0.25">
      <c r="A255" s="403"/>
      <c r="B255" s="403"/>
      <c r="C255" s="403"/>
      <c r="D255" s="403"/>
      <c r="E255" s="403"/>
      <c r="F255" s="403"/>
      <c r="G255" s="403"/>
    </row>
    <row r="256" spans="1:7" ht="21.75" customHeight="1" x14ac:dyDescent="0.25">
      <c r="A256" s="403"/>
      <c r="B256" s="403"/>
      <c r="C256" s="403"/>
      <c r="D256" s="403"/>
      <c r="E256" s="403"/>
      <c r="F256" s="403"/>
      <c r="G256" s="403"/>
    </row>
    <row r="257" spans="1:7" ht="21.75" customHeight="1" x14ac:dyDescent="0.25">
      <c r="A257" s="403"/>
      <c r="B257" s="403"/>
      <c r="C257" s="403"/>
      <c r="D257" s="403"/>
      <c r="E257" s="403"/>
      <c r="F257" s="403"/>
      <c r="G257" s="403"/>
    </row>
    <row r="258" spans="1:7" ht="21.75" customHeight="1" x14ac:dyDescent="0.25">
      <c r="A258" s="403"/>
      <c r="B258" s="403"/>
      <c r="C258" s="403"/>
      <c r="D258" s="403"/>
      <c r="E258" s="403"/>
      <c r="F258" s="403"/>
      <c r="G258" s="403"/>
    </row>
    <row r="259" spans="1:7" ht="21.75" customHeight="1" x14ac:dyDescent="0.25">
      <c r="A259" s="403"/>
      <c r="B259" s="403"/>
      <c r="C259" s="403"/>
      <c r="D259" s="403"/>
      <c r="E259" s="403"/>
      <c r="F259" s="403"/>
      <c r="G259" s="403"/>
    </row>
    <row r="260" spans="1:7" ht="21.75" customHeight="1" x14ac:dyDescent="0.25">
      <c r="A260" s="403"/>
      <c r="B260" s="403"/>
      <c r="C260" s="403"/>
      <c r="D260" s="403"/>
      <c r="E260" s="403"/>
      <c r="F260" s="403"/>
      <c r="G260" s="403"/>
    </row>
    <row r="261" spans="1:7" ht="21.75" customHeight="1" x14ac:dyDescent="0.25">
      <c r="A261" s="403"/>
      <c r="B261" s="403"/>
      <c r="C261" s="403"/>
      <c r="D261" s="403"/>
      <c r="E261" s="403"/>
      <c r="F261" s="403"/>
      <c r="G261" s="403"/>
    </row>
    <row r="262" spans="1:7" ht="21.75" customHeight="1" x14ac:dyDescent="0.25">
      <c r="A262" s="403"/>
      <c r="B262" s="403"/>
      <c r="C262" s="403"/>
      <c r="D262" s="403"/>
      <c r="E262" s="403"/>
      <c r="F262" s="403"/>
      <c r="G262" s="403"/>
    </row>
    <row r="263" spans="1:7" ht="21.75" customHeight="1" x14ac:dyDescent="0.25">
      <c r="A263" s="403"/>
      <c r="B263" s="403"/>
      <c r="C263" s="403"/>
      <c r="D263" s="403"/>
      <c r="E263" s="403"/>
      <c r="F263" s="403"/>
      <c r="G263" s="403"/>
    </row>
    <row r="264" spans="1:7" ht="21.75" customHeight="1" x14ac:dyDescent="0.25">
      <c r="A264" s="403"/>
      <c r="B264" s="403"/>
      <c r="C264" s="403"/>
      <c r="D264" s="403"/>
      <c r="E264" s="403"/>
      <c r="F264" s="403"/>
      <c r="G264" s="403"/>
    </row>
    <row r="265" spans="1:7" ht="21.75" customHeight="1" x14ac:dyDescent="0.25">
      <c r="A265" s="403"/>
      <c r="B265" s="403"/>
      <c r="C265" s="403"/>
      <c r="D265" s="403"/>
      <c r="E265" s="403"/>
      <c r="F265" s="403"/>
      <c r="G265" s="403"/>
    </row>
    <row r="266" spans="1:7" ht="21.75" customHeight="1" x14ac:dyDescent="0.25">
      <c r="A266" s="403"/>
      <c r="B266" s="403"/>
      <c r="C266" s="403"/>
      <c r="D266" s="403"/>
      <c r="E266" s="403"/>
      <c r="F266" s="403"/>
      <c r="G266" s="403"/>
    </row>
    <row r="267" spans="1:7" ht="21.75" customHeight="1" x14ac:dyDescent="0.25">
      <c r="A267" s="403"/>
      <c r="B267" s="403"/>
      <c r="C267" s="403"/>
      <c r="D267" s="403"/>
      <c r="E267" s="403"/>
      <c r="F267" s="403"/>
      <c r="G267" s="403"/>
    </row>
    <row r="268" spans="1:7" ht="21.75" customHeight="1" x14ac:dyDescent="0.25">
      <c r="A268" s="403"/>
      <c r="B268" s="403"/>
      <c r="C268" s="403"/>
      <c r="D268" s="403"/>
      <c r="E268" s="403"/>
      <c r="F268" s="403"/>
      <c r="G268" s="403"/>
    </row>
    <row r="269" spans="1:7" ht="21.75" customHeight="1" x14ac:dyDescent="0.25">
      <c r="A269" s="403"/>
      <c r="B269" s="403"/>
      <c r="C269" s="403"/>
      <c r="D269" s="403"/>
      <c r="E269" s="403"/>
      <c r="F269" s="403"/>
      <c r="G269" s="403"/>
    </row>
    <row r="270" spans="1:7" ht="21.75" customHeight="1" x14ac:dyDescent="0.25">
      <c r="A270" s="403"/>
      <c r="B270" s="403"/>
      <c r="C270" s="403"/>
      <c r="D270" s="403"/>
      <c r="E270" s="403"/>
      <c r="F270" s="403"/>
      <c r="G270" s="403"/>
    </row>
    <row r="271" spans="1:7" ht="21.75" customHeight="1" x14ac:dyDescent="0.25">
      <c r="A271" s="403"/>
      <c r="B271" s="403"/>
      <c r="C271" s="403"/>
      <c r="D271" s="403"/>
      <c r="E271" s="403"/>
      <c r="F271" s="403"/>
      <c r="G271" s="403"/>
    </row>
    <row r="272" spans="1:7" ht="21.75" customHeight="1" x14ac:dyDescent="0.25">
      <c r="A272" s="403"/>
      <c r="B272" s="403"/>
      <c r="C272" s="403"/>
      <c r="D272" s="403"/>
      <c r="E272" s="403"/>
      <c r="F272" s="403"/>
      <c r="G272" s="403"/>
    </row>
    <row r="273" spans="1:7" ht="21.75" customHeight="1" x14ac:dyDescent="0.25">
      <c r="A273" s="403"/>
      <c r="B273" s="403"/>
      <c r="C273" s="403"/>
      <c r="D273" s="403"/>
      <c r="E273" s="403"/>
      <c r="F273" s="403"/>
      <c r="G273" s="403"/>
    </row>
    <row r="274" spans="1:7" ht="21.75" customHeight="1" x14ac:dyDescent="0.25">
      <c r="A274" s="403"/>
      <c r="B274" s="403"/>
      <c r="C274" s="403"/>
      <c r="D274" s="403"/>
      <c r="E274" s="403"/>
      <c r="F274" s="403"/>
      <c r="G274" s="403"/>
    </row>
    <row r="275" spans="1:7" ht="21.75" customHeight="1" x14ac:dyDescent="0.25">
      <c r="A275" s="403"/>
      <c r="B275" s="403"/>
      <c r="C275" s="403"/>
      <c r="D275" s="403"/>
      <c r="E275" s="403"/>
      <c r="F275" s="403"/>
      <c r="G275" s="403"/>
    </row>
    <row r="276" spans="1:7" ht="21.75" customHeight="1" x14ac:dyDescent="0.25">
      <c r="A276" s="403"/>
      <c r="B276" s="403"/>
      <c r="C276" s="403"/>
      <c r="D276" s="403"/>
      <c r="E276" s="403"/>
      <c r="F276" s="403"/>
      <c r="G276" s="403"/>
    </row>
    <row r="277" spans="1:7" ht="21.75" customHeight="1" x14ac:dyDescent="0.25">
      <c r="A277" s="403"/>
      <c r="B277" s="403"/>
      <c r="C277" s="403"/>
      <c r="D277" s="403"/>
      <c r="E277" s="403"/>
      <c r="F277" s="403"/>
      <c r="G277" s="403"/>
    </row>
    <row r="278" spans="1:7" ht="21.75" customHeight="1" x14ac:dyDescent="0.25">
      <c r="A278" s="403"/>
      <c r="B278" s="403"/>
      <c r="C278" s="403"/>
      <c r="D278" s="403"/>
      <c r="E278" s="403"/>
      <c r="F278" s="403"/>
      <c r="G278" s="403"/>
    </row>
    <row r="279" spans="1:7" ht="21.75" customHeight="1" x14ac:dyDescent="0.25">
      <c r="A279" s="403"/>
      <c r="B279" s="403"/>
      <c r="C279" s="403"/>
      <c r="D279" s="403"/>
      <c r="E279" s="403"/>
      <c r="F279" s="403"/>
      <c r="G279" s="403"/>
    </row>
    <row r="280" spans="1:7" ht="21.75" customHeight="1" x14ac:dyDescent="0.25">
      <c r="A280" s="403"/>
      <c r="B280" s="403"/>
      <c r="C280" s="403"/>
      <c r="D280" s="403"/>
      <c r="E280" s="403"/>
      <c r="F280" s="403"/>
      <c r="G280" s="403"/>
    </row>
    <row r="281" spans="1:7" ht="21.75" customHeight="1" x14ac:dyDescent="0.25">
      <c r="A281" s="403"/>
      <c r="B281" s="403"/>
      <c r="C281" s="403"/>
      <c r="D281" s="403"/>
      <c r="E281" s="403"/>
      <c r="F281" s="403"/>
      <c r="G281" s="403"/>
    </row>
    <row r="282" spans="1:7" ht="21.75" customHeight="1" x14ac:dyDescent="0.25">
      <c r="A282" s="403"/>
      <c r="B282" s="403"/>
      <c r="C282" s="403"/>
      <c r="D282" s="403"/>
      <c r="E282" s="403"/>
      <c r="F282" s="403"/>
      <c r="G282" s="403"/>
    </row>
  </sheetData>
  <mergeCells count="27">
    <mergeCell ref="B54:C54"/>
    <mergeCell ref="B55:C55"/>
    <mergeCell ref="B56:C56"/>
    <mergeCell ref="B57:C57"/>
    <mergeCell ref="B58:C58"/>
    <mergeCell ref="B42:C42"/>
    <mergeCell ref="B46:C46"/>
    <mergeCell ref="B47:C47"/>
    <mergeCell ref="A3:A4"/>
    <mergeCell ref="A14:G14"/>
    <mergeCell ref="A5:G5"/>
    <mergeCell ref="D30:F30"/>
    <mergeCell ref="B33:G33"/>
    <mergeCell ref="B35:G35"/>
    <mergeCell ref="B37:D37"/>
    <mergeCell ref="B40:F40"/>
    <mergeCell ref="B53:C53"/>
    <mergeCell ref="B48:C48"/>
    <mergeCell ref="B49:C49"/>
    <mergeCell ref="B43:C43"/>
    <mergeCell ref="B44:C44"/>
    <mergeCell ref="B45:C45"/>
    <mergeCell ref="B1:G1"/>
    <mergeCell ref="B2:G2"/>
    <mergeCell ref="B3:C3"/>
    <mergeCell ref="D3:F3"/>
    <mergeCell ref="G3:G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95"/>
  <sheetViews>
    <sheetView topLeftCell="A40" workbookViewId="0">
      <selection activeCell="E75" sqref="E75:G91"/>
    </sheetView>
  </sheetViews>
  <sheetFormatPr defaultColWidth="9.140625" defaultRowHeight="15" x14ac:dyDescent="0.25"/>
  <cols>
    <col min="1" max="1" width="11.140625" style="1" customWidth="1"/>
    <col min="2" max="2" width="66.42578125" style="1" customWidth="1"/>
    <col min="3" max="4" width="24" style="1" customWidth="1"/>
    <col min="5" max="5" width="33" style="1" customWidth="1"/>
    <col min="6" max="16384" width="9.140625" style="1"/>
  </cols>
  <sheetData>
    <row r="1" spans="1:5" x14ac:dyDescent="0.25">
      <c r="A1" s="1469"/>
      <c r="B1" s="2142" t="s">
        <v>1048</v>
      </c>
      <c r="C1" s="2142"/>
      <c r="D1" s="2142"/>
      <c r="E1" s="2142"/>
    </row>
    <row r="2" spans="1:5" x14ac:dyDescent="0.25">
      <c r="A2" s="1469"/>
      <c r="B2" s="1470"/>
      <c r="C2" s="1470"/>
      <c r="D2" s="1470"/>
      <c r="E2" s="1470"/>
    </row>
    <row r="3" spans="1:5" x14ac:dyDescent="0.25">
      <c r="A3" s="1469"/>
      <c r="B3" s="1471" t="s">
        <v>717</v>
      </c>
      <c r="C3" s="1470"/>
      <c r="D3" s="1470"/>
      <c r="E3" s="1470"/>
    </row>
    <row r="4" spans="1:5" x14ac:dyDescent="0.25">
      <c r="A4" s="1469"/>
      <c r="B4" s="2143" t="s">
        <v>964</v>
      </c>
      <c r="C4" s="2143"/>
      <c r="D4" s="1470"/>
      <c r="E4" s="1470"/>
    </row>
    <row r="5" spans="1:5" ht="15.75" thickBot="1" x14ac:dyDescent="0.3">
      <c r="A5" s="1469"/>
      <c r="B5" s="1472"/>
      <c r="C5" s="1470"/>
      <c r="D5" s="1470"/>
      <c r="E5" s="1470"/>
    </row>
    <row r="6" spans="1:5" ht="38.25" x14ac:dyDescent="0.3">
      <c r="A6" s="1473" t="s">
        <v>396</v>
      </c>
      <c r="B6" s="1474" t="s">
        <v>0</v>
      </c>
      <c r="C6" s="1475" t="s">
        <v>454</v>
      </c>
      <c r="D6" s="1476" t="s">
        <v>476</v>
      </c>
      <c r="E6" s="1477"/>
    </row>
    <row r="7" spans="1:5" ht="15.75" x14ac:dyDescent="0.3">
      <c r="A7" s="1478" t="s">
        <v>371</v>
      </c>
      <c r="B7" s="1479" t="s">
        <v>965</v>
      </c>
      <c r="C7" s="1480">
        <f>SUM(C8:C13)</f>
        <v>981434.42</v>
      </c>
      <c r="D7" s="1481">
        <f>SUM(D8:D13)</f>
        <v>0</v>
      </c>
      <c r="E7" s="1477"/>
    </row>
    <row r="8" spans="1:5" ht="15.75" x14ac:dyDescent="0.3">
      <c r="A8" s="1478" t="s">
        <v>380</v>
      </c>
      <c r="B8" s="1482" t="s">
        <v>901</v>
      </c>
      <c r="C8" s="1479"/>
      <c r="D8" s="1483"/>
      <c r="E8" s="1477"/>
    </row>
    <row r="9" spans="1:5" ht="25.5" x14ac:dyDescent="0.3">
      <c r="A9" s="1478" t="s">
        <v>384</v>
      </c>
      <c r="B9" s="1482" t="s">
        <v>966</v>
      </c>
      <c r="C9" s="1479"/>
      <c r="D9" s="1483"/>
      <c r="E9" s="1477"/>
    </row>
    <row r="10" spans="1:5" ht="25.5" x14ac:dyDescent="0.3">
      <c r="A10" s="1478" t="s">
        <v>385</v>
      </c>
      <c r="B10" s="1482" t="s">
        <v>967</v>
      </c>
      <c r="C10" s="1479"/>
      <c r="D10" s="1483"/>
      <c r="E10" s="1477"/>
    </row>
    <row r="11" spans="1:5" ht="25.5" x14ac:dyDescent="0.3">
      <c r="A11" s="1484" t="s">
        <v>386</v>
      </c>
      <c r="B11" s="1482" t="s">
        <v>968</v>
      </c>
      <c r="C11" s="2146">
        <f>'S2'!C16</f>
        <v>932521.14</v>
      </c>
      <c r="D11" s="1483"/>
      <c r="E11" s="1477"/>
    </row>
    <row r="12" spans="1:5" ht="15.75" x14ac:dyDescent="0.3">
      <c r="A12" s="1478" t="s">
        <v>387</v>
      </c>
      <c r="B12" s="1482" t="s">
        <v>969</v>
      </c>
      <c r="C12" s="2146">
        <f>'S2'!C17+'S2'!C18</f>
        <v>48913.279999999999</v>
      </c>
      <c r="D12" s="1483"/>
      <c r="E12" s="1477"/>
    </row>
    <row r="13" spans="1:5" ht="15.75" x14ac:dyDescent="0.3">
      <c r="A13" s="1478" t="s">
        <v>388</v>
      </c>
      <c r="B13" s="1482" t="s">
        <v>655</v>
      </c>
      <c r="C13" s="1479"/>
      <c r="D13" s="1483"/>
      <c r="E13" s="1477"/>
    </row>
    <row r="14" spans="1:5" ht="15.75" x14ac:dyDescent="0.3">
      <c r="A14" s="1478" t="s">
        <v>389</v>
      </c>
      <c r="B14" s="1479" t="s">
        <v>970</v>
      </c>
      <c r="C14" s="1485">
        <f>SUM(C15:C18)</f>
        <v>0</v>
      </c>
      <c r="D14" s="1486">
        <f>SUM(D15:D18)</f>
        <v>0</v>
      </c>
      <c r="E14" s="1477"/>
    </row>
    <row r="15" spans="1:5" ht="25.5" x14ac:dyDescent="0.3">
      <c r="A15" s="1478" t="s">
        <v>390</v>
      </c>
      <c r="B15" s="1482" t="s">
        <v>971</v>
      </c>
      <c r="C15" s="1479"/>
      <c r="D15" s="1483"/>
      <c r="E15" s="1477"/>
    </row>
    <row r="16" spans="1:5" ht="38.25" x14ac:dyDescent="0.3">
      <c r="A16" s="1478" t="s">
        <v>391</v>
      </c>
      <c r="B16" s="1482" t="s">
        <v>510</v>
      </c>
      <c r="C16" s="1479"/>
      <c r="D16" s="1483"/>
      <c r="E16" s="1477"/>
    </row>
    <row r="17" spans="1:5" ht="38.25" x14ac:dyDescent="0.3">
      <c r="A17" s="1478" t="s">
        <v>392</v>
      </c>
      <c r="B17" s="1482" t="s">
        <v>511</v>
      </c>
      <c r="C17" s="1479"/>
      <c r="D17" s="1483"/>
      <c r="E17" s="1477"/>
    </row>
    <row r="18" spans="1:5" ht="38.25" x14ac:dyDescent="0.3">
      <c r="A18" s="1478" t="s">
        <v>393</v>
      </c>
      <c r="B18" s="1482" t="s">
        <v>512</v>
      </c>
      <c r="C18" s="1479"/>
      <c r="D18" s="1483"/>
      <c r="E18" s="1477"/>
    </row>
    <row r="19" spans="1:5" ht="15.75" x14ac:dyDescent="0.3">
      <c r="A19" s="1478" t="s">
        <v>394</v>
      </c>
      <c r="B19" s="1487" t="s">
        <v>972</v>
      </c>
      <c r="C19" s="1485">
        <f>SUM(C20:C24)</f>
        <v>0</v>
      </c>
      <c r="D19" s="1486">
        <f>SUM(D20:D24)</f>
        <v>0</v>
      </c>
      <c r="E19" s="1477"/>
    </row>
    <row r="20" spans="1:5" ht="15.75" x14ac:dyDescent="0.3">
      <c r="A20" s="1478" t="s">
        <v>395</v>
      </c>
      <c r="B20" s="1482" t="s">
        <v>447</v>
      </c>
      <c r="C20" s="1479"/>
      <c r="D20" s="1483"/>
      <c r="E20" s="1477"/>
    </row>
    <row r="21" spans="1:5" ht="15.75" x14ac:dyDescent="0.3">
      <c r="A21" s="1478" t="s">
        <v>397</v>
      </c>
      <c r="B21" s="1482" t="s">
        <v>973</v>
      </c>
      <c r="C21" s="1479"/>
      <c r="D21" s="1483"/>
      <c r="E21" s="1477"/>
    </row>
    <row r="22" spans="1:5" ht="15.75" x14ac:dyDescent="0.3">
      <c r="A22" s="1478" t="s">
        <v>398</v>
      </c>
      <c r="B22" s="1482" t="s">
        <v>428</v>
      </c>
      <c r="C22" s="1479"/>
      <c r="D22" s="1483"/>
      <c r="E22" s="1477"/>
    </row>
    <row r="23" spans="1:5" ht="15.75" x14ac:dyDescent="0.3">
      <c r="A23" s="1478" t="s">
        <v>399</v>
      </c>
      <c r="B23" s="1482" t="s">
        <v>420</v>
      </c>
      <c r="C23" s="1479"/>
      <c r="D23" s="1483"/>
      <c r="E23" s="1477"/>
    </row>
    <row r="24" spans="1:5" ht="15.75" x14ac:dyDescent="0.3">
      <c r="A24" s="1478" t="s">
        <v>400</v>
      </c>
      <c r="B24" s="1482" t="s">
        <v>140</v>
      </c>
      <c r="C24" s="1479"/>
      <c r="D24" s="1483"/>
      <c r="E24" s="1477"/>
    </row>
    <row r="25" spans="1:5" ht="15.75" x14ac:dyDescent="0.3">
      <c r="A25" s="1478" t="s">
        <v>401</v>
      </c>
      <c r="B25" s="1487" t="s">
        <v>974</v>
      </c>
      <c r="C25" s="1479"/>
      <c r="D25" s="1483"/>
      <c r="E25" s="1477"/>
    </row>
    <row r="26" spans="1:5" ht="15.75" x14ac:dyDescent="0.3">
      <c r="A26" s="1478" t="s">
        <v>402</v>
      </c>
      <c r="B26" s="1487" t="s">
        <v>18</v>
      </c>
      <c r="C26" s="1485">
        <f>C27+C28+C29</f>
        <v>0</v>
      </c>
      <c r="D26" s="1486">
        <f>D27+D28+D29</f>
        <v>0</v>
      </c>
      <c r="E26" s="1477"/>
    </row>
    <row r="27" spans="1:5" ht="15.75" x14ac:dyDescent="0.3">
      <c r="A27" s="1478" t="s">
        <v>403</v>
      </c>
      <c r="B27" s="1482" t="s">
        <v>975</v>
      </c>
      <c r="C27" s="1479"/>
      <c r="D27" s="1483"/>
      <c r="E27" s="1477"/>
    </row>
    <row r="28" spans="1:5" ht="15.75" x14ac:dyDescent="0.3">
      <c r="A28" s="1478" t="s">
        <v>404</v>
      </c>
      <c r="B28" s="1482" t="s">
        <v>897</v>
      </c>
      <c r="C28" s="1479"/>
      <c r="D28" s="1483"/>
      <c r="E28" s="1477"/>
    </row>
    <row r="29" spans="1:5" ht="15.75" x14ac:dyDescent="0.3">
      <c r="A29" s="1478" t="s">
        <v>408</v>
      </c>
      <c r="B29" s="1482" t="s">
        <v>312</v>
      </c>
      <c r="C29" s="1479"/>
      <c r="D29" s="1483"/>
      <c r="E29" s="1477"/>
    </row>
    <row r="30" spans="1:5" ht="15.75" x14ac:dyDescent="0.3">
      <c r="A30" s="1478" t="s">
        <v>409</v>
      </c>
      <c r="B30" s="1487" t="s">
        <v>976</v>
      </c>
      <c r="C30" s="1485">
        <f>SUM(C32:C36)</f>
        <v>3041911.12</v>
      </c>
      <c r="D30" s="1486">
        <f>SUM(D32:D36)</f>
        <v>0</v>
      </c>
      <c r="E30" s="1477"/>
    </row>
    <row r="31" spans="1:5" ht="15.75" x14ac:dyDescent="0.3">
      <c r="A31" s="1478" t="s">
        <v>410</v>
      </c>
      <c r="B31" s="1482" t="s">
        <v>21</v>
      </c>
      <c r="C31" s="2146">
        <f>'S6'!C23</f>
        <v>52875391.909999996</v>
      </c>
      <c r="D31" s="1483"/>
      <c r="E31" s="1477"/>
    </row>
    <row r="32" spans="1:5" ht="15.75" x14ac:dyDescent="0.3">
      <c r="A32" s="1478" t="s">
        <v>494</v>
      </c>
      <c r="B32" s="1482" t="s">
        <v>24</v>
      </c>
      <c r="C32" s="1479"/>
      <c r="D32" s="1483"/>
      <c r="E32" s="1477"/>
    </row>
    <row r="33" spans="1:5" ht="15.75" x14ac:dyDescent="0.3">
      <c r="A33" s="1478" t="s">
        <v>496</v>
      </c>
      <c r="B33" s="1482" t="s">
        <v>27</v>
      </c>
      <c r="C33" s="2146">
        <f>'S8'!E29</f>
        <v>0</v>
      </c>
      <c r="D33" s="1483"/>
      <c r="E33" s="1477"/>
    </row>
    <row r="34" spans="1:5" ht="15.75" x14ac:dyDescent="0.3">
      <c r="A34" s="1478" t="s">
        <v>498</v>
      </c>
      <c r="B34" s="1482" t="s">
        <v>30</v>
      </c>
      <c r="C34" s="1479"/>
      <c r="D34" s="1483"/>
      <c r="E34" s="1477"/>
    </row>
    <row r="35" spans="1:5" ht="15.75" x14ac:dyDescent="0.3">
      <c r="A35" s="1478" t="s">
        <v>802</v>
      </c>
      <c r="B35" s="1482" t="s">
        <v>977</v>
      </c>
      <c r="C35" s="1479"/>
      <c r="D35" s="1483"/>
      <c r="E35" s="1477"/>
    </row>
    <row r="36" spans="1:5" ht="15.75" x14ac:dyDescent="0.3">
      <c r="A36" s="1478" t="s">
        <v>803</v>
      </c>
      <c r="B36" s="1482" t="s">
        <v>978</v>
      </c>
      <c r="C36" s="2146">
        <f>'S11'!C20</f>
        <v>3041911.12</v>
      </c>
      <c r="D36" s="1483"/>
      <c r="E36" s="1477"/>
    </row>
    <row r="37" spans="1:5" ht="16.5" thickBot="1" x14ac:dyDescent="0.35">
      <c r="A37" s="1488" t="s">
        <v>804</v>
      </c>
      <c r="B37" s="1489" t="s">
        <v>979</v>
      </c>
      <c r="C37" s="1490">
        <f>C30+C26+C19+C14+C7</f>
        <v>4023345.54</v>
      </c>
      <c r="D37" s="1491">
        <f>D30+D26+D19+D14+D7</f>
        <v>0</v>
      </c>
      <c r="E37" s="1477"/>
    </row>
    <row r="38" spans="1:5" ht="16.5" thickBot="1" x14ac:dyDescent="0.35">
      <c r="A38" s="1492"/>
      <c r="B38" s="1493"/>
      <c r="C38" s="1494"/>
      <c r="D38" s="1494"/>
      <c r="E38" s="1477"/>
    </row>
    <row r="39" spans="1:5" ht="38.25" x14ac:dyDescent="0.3">
      <c r="A39" s="1495" t="s">
        <v>396</v>
      </c>
      <c r="B39" s="1496" t="s">
        <v>40</v>
      </c>
      <c r="C39" s="1475" t="s">
        <v>454</v>
      </c>
      <c r="D39" s="1476" t="s">
        <v>476</v>
      </c>
      <c r="E39" s="1477"/>
    </row>
    <row r="40" spans="1:5" ht="15.75" x14ac:dyDescent="0.3">
      <c r="A40" s="1478" t="s">
        <v>371</v>
      </c>
      <c r="B40" s="1479" t="s">
        <v>980</v>
      </c>
      <c r="C40" s="1497">
        <f>SUM(C41:C49)</f>
        <v>308490.80999999959</v>
      </c>
      <c r="D40" s="1498">
        <f>SUM(D41:D49)</f>
        <v>0</v>
      </c>
      <c r="E40" s="1477"/>
    </row>
    <row r="41" spans="1:5" ht="15.75" x14ac:dyDescent="0.3">
      <c r="A41" s="1478" t="s">
        <v>380</v>
      </c>
      <c r="B41" s="1499" t="s">
        <v>981</v>
      </c>
      <c r="C41" s="1500"/>
      <c r="D41" s="1501"/>
      <c r="E41" s="1470"/>
    </row>
    <row r="42" spans="1:5" ht="15.75" x14ac:dyDescent="0.3">
      <c r="A42" s="1478" t="s">
        <v>384</v>
      </c>
      <c r="B42" s="1502" t="s">
        <v>982</v>
      </c>
      <c r="C42" s="2147">
        <f>'S12'!I11</f>
        <v>51342</v>
      </c>
      <c r="D42" s="1501"/>
      <c r="E42" s="1470"/>
    </row>
    <row r="43" spans="1:5" ht="15.75" x14ac:dyDescent="0.3">
      <c r="A43" s="1478" t="s">
        <v>385</v>
      </c>
      <c r="B43" s="1502" t="s">
        <v>973</v>
      </c>
      <c r="C43" s="1500"/>
      <c r="D43" s="1501"/>
      <c r="E43" s="1470"/>
    </row>
    <row r="44" spans="1:5" ht="15.75" x14ac:dyDescent="0.3">
      <c r="A44" s="1478" t="s">
        <v>386</v>
      </c>
      <c r="B44" s="1499" t="s">
        <v>983</v>
      </c>
      <c r="C44" s="1503"/>
      <c r="D44" s="1504"/>
      <c r="E44" s="1505"/>
    </row>
    <row r="45" spans="1:5" ht="25.5" x14ac:dyDescent="0.3">
      <c r="A45" s="1478" t="s">
        <v>387</v>
      </c>
      <c r="B45" s="1499" t="s">
        <v>984</v>
      </c>
      <c r="C45" s="1500"/>
      <c r="D45" s="1501"/>
      <c r="E45" s="1470"/>
    </row>
    <row r="46" spans="1:5" ht="15.75" x14ac:dyDescent="0.3">
      <c r="A46" s="1478" t="s">
        <v>388</v>
      </c>
      <c r="B46" s="1502" t="s">
        <v>985</v>
      </c>
      <c r="C46" s="2147">
        <f>'S13'!I8</f>
        <v>4629.4700000006706</v>
      </c>
      <c r="D46" s="1501"/>
      <c r="E46" s="1470"/>
    </row>
    <row r="47" spans="1:5" ht="15.75" x14ac:dyDescent="0.3">
      <c r="A47" s="1478" t="s">
        <v>389</v>
      </c>
      <c r="B47" s="1502" t="s">
        <v>986</v>
      </c>
      <c r="C47" s="1500"/>
      <c r="D47" s="1501"/>
      <c r="E47" s="1470"/>
    </row>
    <row r="48" spans="1:5" ht="15.75" x14ac:dyDescent="0.3">
      <c r="A48" s="1478" t="s">
        <v>390</v>
      </c>
      <c r="B48" s="1502" t="s">
        <v>987</v>
      </c>
      <c r="C48" s="2147">
        <f>'S13'!I20</f>
        <v>248110.33999999892</v>
      </c>
      <c r="D48" s="1501"/>
      <c r="E48" s="1470"/>
    </row>
    <row r="49" spans="1:5" ht="15.75" x14ac:dyDescent="0.3">
      <c r="A49" s="1478" t="s">
        <v>391</v>
      </c>
      <c r="B49" s="1502" t="s">
        <v>811</v>
      </c>
      <c r="C49" s="2147">
        <f>'S13'!I27</f>
        <v>4409</v>
      </c>
      <c r="D49" s="1501"/>
      <c r="E49" s="1470"/>
    </row>
    <row r="50" spans="1:5" ht="15.75" x14ac:dyDescent="0.3">
      <c r="A50" s="1478" t="s">
        <v>392</v>
      </c>
      <c r="B50" s="1479" t="s">
        <v>54</v>
      </c>
      <c r="C50" s="1506">
        <f>SUM(C51:C56)</f>
        <v>259539.36</v>
      </c>
      <c r="D50" s="1507">
        <f>SUM(D51:D56)</f>
        <v>0</v>
      </c>
      <c r="E50" s="1470"/>
    </row>
    <row r="51" spans="1:5" ht="15.75" x14ac:dyDescent="0.3">
      <c r="A51" s="1478" t="s">
        <v>393</v>
      </c>
      <c r="B51" s="1499" t="s">
        <v>988</v>
      </c>
      <c r="C51" s="1500"/>
      <c r="D51" s="1501"/>
      <c r="E51" s="1470"/>
    </row>
    <row r="52" spans="1:5" ht="15.75" x14ac:dyDescent="0.3">
      <c r="A52" s="1478" t="s">
        <v>394</v>
      </c>
      <c r="B52" s="1499" t="s">
        <v>975</v>
      </c>
      <c r="C52" s="2147">
        <f>'S12'!I26</f>
        <v>236091.84999999998</v>
      </c>
      <c r="D52" s="1501"/>
      <c r="E52" s="1470"/>
    </row>
    <row r="53" spans="1:5" ht="15.75" x14ac:dyDescent="0.3">
      <c r="A53" s="1478" t="s">
        <v>395</v>
      </c>
      <c r="B53" s="1499" t="s">
        <v>989</v>
      </c>
      <c r="C53" s="1500"/>
      <c r="D53" s="1501"/>
      <c r="E53" s="1470"/>
    </row>
    <row r="54" spans="1:5" ht="25.5" x14ac:dyDescent="0.3">
      <c r="A54" s="1478" t="s">
        <v>397</v>
      </c>
      <c r="B54" s="1499" t="s">
        <v>990</v>
      </c>
      <c r="C54" s="1500"/>
      <c r="D54" s="1501"/>
      <c r="E54" s="1470"/>
    </row>
    <row r="55" spans="1:5" ht="15.75" x14ac:dyDescent="0.3">
      <c r="A55" s="1478" t="s">
        <v>398</v>
      </c>
      <c r="B55" s="1499" t="s">
        <v>58</v>
      </c>
      <c r="C55" s="1500"/>
      <c r="D55" s="1501"/>
      <c r="E55" s="1470"/>
    </row>
    <row r="56" spans="1:5" ht="25.5" x14ac:dyDescent="0.3">
      <c r="A56" s="1478" t="s">
        <v>399</v>
      </c>
      <c r="B56" s="1499" t="s">
        <v>991</v>
      </c>
      <c r="C56" s="2147">
        <f>'S13'!I33</f>
        <v>23447.509999999995</v>
      </c>
      <c r="D56" s="1501"/>
      <c r="E56" s="1470"/>
    </row>
    <row r="57" spans="1:5" ht="30.75" thickBot="1" x14ac:dyDescent="0.35">
      <c r="A57" s="1488" t="s">
        <v>400</v>
      </c>
      <c r="B57" s="1508" t="s">
        <v>992</v>
      </c>
      <c r="C57" s="1509">
        <f>C50+C40</f>
        <v>568030.16999999958</v>
      </c>
      <c r="D57" s="1510">
        <f>D50+D40</f>
        <v>0</v>
      </c>
      <c r="E57" s="1470"/>
    </row>
    <row r="58" spans="1:5" ht="15.75" thickBot="1" x14ac:dyDescent="0.3">
      <c r="A58" s="1469"/>
      <c r="B58" s="1470"/>
      <c r="C58" s="1470"/>
      <c r="D58" s="1470"/>
      <c r="E58" s="1470"/>
    </row>
    <row r="59" spans="1:5" ht="38.25" x14ac:dyDescent="0.3">
      <c r="A59" s="1473" t="s">
        <v>396</v>
      </c>
      <c r="B59" s="1496" t="s">
        <v>74</v>
      </c>
      <c r="C59" s="1475" t="s">
        <v>993</v>
      </c>
      <c r="D59" s="1476" t="s">
        <v>438</v>
      </c>
      <c r="E59" s="1470"/>
    </row>
    <row r="60" spans="1:5" x14ac:dyDescent="0.25">
      <c r="A60" s="1511" t="s">
        <v>371</v>
      </c>
      <c r="B60" s="1479" t="s">
        <v>75</v>
      </c>
      <c r="C60" s="2147">
        <f>'S14'!C17</f>
        <v>8473075.9500000011</v>
      </c>
      <c r="D60" s="1501"/>
      <c r="E60" s="1470"/>
    </row>
    <row r="61" spans="1:5" x14ac:dyDescent="0.25">
      <c r="A61" s="1511" t="s">
        <v>380</v>
      </c>
      <c r="B61" s="1479" t="s">
        <v>359</v>
      </c>
      <c r="C61" s="2147">
        <f>'S14'!E37+'S14'!H37</f>
        <v>8292290.04</v>
      </c>
      <c r="D61" s="1501"/>
      <c r="E61" s="1470"/>
    </row>
    <row r="62" spans="1:5" x14ac:dyDescent="0.25">
      <c r="A62" s="1511" t="s">
        <v>384</v>
      </c>
      <c r="B62" s="1479" t="s">
        <v>78</v>
      </c>
      <c r="C62" s="1506">
        <f>C63+C64+C65</f>
        <v>107567.25</v>
      </c>
      <c r="D62" s="1507">
        <f>D63+D64+D65</f>
        <v>0</v>
      </c>
      <c r="E62" s="1470"/>
    </row>
    <row r="63" spans="1:5" x14ac:dyDescent="0.25">
      <c r="A63" s="1511" t="s">
        <v>385</v>
      </c>
      <c r="B63" s="1502" t="s">
        <v>77</v>
      </c>
      <c r="C63" s="2147">
        <f>'S15'!E10</f>
        <v>54904.12</v>
      </c>
      <c r="D63" s="1501"/>
      <c r="E63" s="1470"/>
    </row>
    <row r="64" spans="1:5" x14ac:dyDescent="0.25">
      <c r="A64" s="1511" t="s">
        <v>386</v>
      </c>
      <c r="B64" s="1502" t="s">
        <v>994</v>
      </c>
      <c r="C64" s="2147">
        <f>'S15'!E11</f>
        <v>0</v>
      </c>
      <c r="D64" s="1501"/>
      <c r="E64" s="1470"/>
    </row>
    <row r="65" spans="1:5" x14ac:dyDescent="0.25">
      <c r="A65" s="1511" t="s">
        <v>387</v>
      </c>
      <c r="B65" s="1502" t="s">
        <v>995</v>
      </c>
      <c r="C65" s="2147">
        <f>'S15'!E12</f>
        <v>52663.13</v>
      </c>
      <c r="D65" s="1501"/>
      <c r="E65" s="1470"/>
    </row>
    <row r="66" spans="1:5" x14ac:dyDescent="0.25">
      <c r="A66" s="1511" t="s">
        <v>388</v>
      </c>
      <c r="B66" s="1479" t="s">
        <v>996</v>
      </c>
      <c r="C66" s="2147">
        <f>'S15'!E13</f>
        <v>272081.18</v>
      </c>
      <c r="D66" s="1501"/>
      <c r="E66" s="1470"/>
    </row>
    <row r="67" spans="1:5" x14ac:dyDescent="0.25">
      <c r="A67" s="1511" t="s">
        <v>389</v>
      </c>
      <c r="B67" s="1479" t="s">
        <v>997</v>
      </c>
      <c r="C67" s="2147">
        <f>'S15'!E26</f>
        <v>99219.199999999997</v>
      </c>
      <c r="D67" s="1501"/>
      <c r="E67" s="1470"/>
    </row>
    <row r="68" spans="1:5" x14ac:dyDescent="0.25">
      <c r="A68" s="1511" t="s">
        <v>390</v>
      </c>
      <c r="B68" s="1479" t="s">
        <v>998</v>
      </c>
      <c r="C68" s="2147">
        <f>'S14'!E42</f>
        <v>408976.87</v>
      </c>
      <c r="D68" s="1501"/>
      <c r="E68" s="1470"/>
    </row>
    <row r="69" spans="1:5" x14ac:dyDescent="0.25">
      <c r="A69" s="1511" t="s">
        <v>391</v>
      </c>
      <c r="B69" s="1479" t="s">
        <v>999</v>
      </c>
      <c r="C69" s="2147">
        <f>'S15'!E16</f>
        <v>0</v>
      </c>
      <c r="D69" s="1501"/>
      <c r="E69" s="1470"/>
    </row>
    <row r="70" spans="1:5" x14ac:dyDescent="0.25">
      <c r="A70" s="1511" t="s">
        <v>392</v>
      </c>
      <c r="B70" s="1479" t="s">
        <v>345</v>
      </c>
      <c r="C70" s="2147">
        <f>'S14'!E46</f>
        <v>0</v>
      </c>
      <c r="D70" s="1501"/>
      <c r="E70" s="1470"/>
    </row>
    <row r="71" spans="1:5" x14ac:dyDescent="0.25">
      <c r="A71" s="1511" t="s">
        <v>393</v>
      </c>
      <c r="B71" s="1479" t="s">
        <v>1000</v>
      </c>
      <c r="C71" s="2147">
        <f>'S14'!E43</f>
        <v>40904.589999999997</v>
      </c>
      <c r="D71" s="1501"/>
      <c r="E71" s="1470"/>
    </row>
    <row r="72" spans="1:5" x14ac:dyDescent="0.25">
      <c r="A72" s="1511" t="s">
        <v>394</v>
      </c>
      <c r="B72" s="1479" t="s">
        <v>1001</v>
      </c>
      <c r="C72" s="1500"/>
      <c r="D72" s="1501"/>
      <c r="E72" s="1470"/>
    </row>
    <row r="73" spans="1:5" x14ac:dyDescent="0.25">
      <c r="A73" s="1511" t="s">
        <v>395</v>
      </c>
      <c r="B73" s="1479" t="s">
        <v>1002</v>
      </c>
      <c r="C73" s="1500"/>
      <c r="D73" s="1501"/>
      <c r="E73" s="1470"/>
    </row>
    <row r="74" spans="1:5" ht="15.75" thickBot="1" x14ac:dyDescent="0.3">
      <c r="A74" s="1511" t="s">
        <v>397</v>
      </c>
      <c r="B74" s="1508" t="s">
        <v>1003</v>
      </c>
      <c r="C74" s="1509">
        <f>C60+C61+C62+C66+C67+C68+C69+C70+C71+C72+C73</f>
        <v>17694115.080000002</v>
      </c>
      <c r="D74" s="1510">
        <f>D60+D61+D62+D66+D67+D68+D69+D70+D71+D72+D73</f>
        <v>0</v>
      </c>
      <c r="E74" s="1470"/>
    </row>
    <row r="75" spans="1:5" ht="15.75" thickBot="1" x14ac:dyDescent="0.3">
      <c r="A75" s="1469"/>
      <c r="B75" s="1470"/>
      <c r="C75" s="1470"/>
      <c r="D75" s="1470"/>
      <c r="E75" s="1470"/>
    </row>
    <row r="76" spans="1:5" ht="30" x14ac:dyDescent="0.3">
      <c r="A76" s="1473" t="s">
        <v>396</v>
      </c>
      <c r="B76" s="1496" t="s">
        <v>81</v>
      </c>
      <c r="C76" s="1512" t="s">
        <v>437</v>
      </c>
      <c r="D76" s="1513" t="s">
        <v>438</v>
      </c>
      <c r="E76" s="1470"/>
    </row>
    <row r="77" spans="1:5" x14ac:dyDescent="0.25">
      <c r="A77" s="1511" t="s">
        <v>371</v>
      </c>
      <c r="B77" s="1479" t="s">
        <v>254</v>
      </c>
      <c r="C77" s="2148">
        <v>3265006.9400000004</v>
      </c>
      <c r="D77" s="1514"/>
      <c r="E77" s="2149"/>
    </row>
    <row r="78" spans="1:5" x14ac:dyDescent="0.25">
      <c r="A78" s="1511" t="s">
        <v>380</v>
      </c>
      <c r="B78" s="1479" t="s">
        <v>255</v>
      </c>
      <c r="C78" s="2148">
        <v>804452.12999999989</v>
      </c>
      <c r="D78" s="1514"/>
      <c r="E78" s="2149"/>
    </row>
    <row r="79" spans="1:5" x14ac:dyDescent="0.25">
      <c r="A79" s="1511" t="s">
        <v>384</v>
      </c>
      <c r="B79" s="1479" t="s">
        <v>1004</v>
      </c>
      <c r="C79" s="2147">
        <f>'S17'!C58+'S17'!F58+'S17'!E69</f>
        <v>1670449.63</v>
      </c>
      <c r="D79" s="1501"/>
      <c r="E79" s="2149"/>
    </row>
    <row r="80" spans="1:5" x14ac:dyDescent="0.25">
      <c r="A80" s="1511" t="s">
        <v>385</v>
      </c>
      <c r="B80" s="1479" t="s">
        <v>256</v>
      </c>
      <c r="C80" s="2147">
        <f>'S17'!E17</f>
        <v>1732510.94</v>
      </c>
      <c r="D80" s="1501"/>
      <c r="E80" s="2149"/>
    </row>
    <row r="81" spans="1:5" x14ac:dyDescent="0.25">
      <c r="A81" s="1511" t="s">
        <v>386</v>
      </c>
      <c r="B81" s="1479" t="s">
        <v>350</v>
      </c>
      <c r="C81" s="2147">
        <f>'S17'!E19</f>
        <v>0</v>
      </c>
      <c r="D81" s="1501"/>
      <c r="E81" s="2149"/>
    </row>
    <row r="82" spans="1:5" x14ac:dyDescent="0.25">
      <c r="A82" s="1511" t="s">
        <v>387</v>
      </c>
      <c r="B82" s="1479" t="s">
        <v>1005</v>
      </c>
      <c r="C82" s="2147">
        <v>1030808.22</v>
      </c>
      <c r="D82" s="1501"/>
      <c r="E82" s="2149"/>
    </row>
    <row r="83" spans="1:5" x14ac:dyDescent="0.25">
      <c r="A83" s="1511" t="s">
        <v>388</v>
      </c>
      <c r="B83" s="1479" t="s">
        <v>130</v>
      </c>
      <c r="C83" s="1506">
        <f>C84+C85+C86+C87+C88</f>
        <v>1051960.48</v>
      </c>
      <c r="D83" s="1507">
        <f>D84+D85+D86+D87+D88</f>
        <v>0</v>
      </c>
      <c r="E83" s="2149"/>
    </row>
    <row r="84" spans="1:5" x14ac:dyDescent="0.25">
      <c r="A84" s="1511" t="s">
        <v>389</v>
      </c>
      <c r="B84" s="1502" t="s">
        <v>260</v>
      </c>
      <c r="C84" s="2147">
        <f>'S17'!E24</f>
        <v>25439</v>
      </c>
      <c r="D84" s="1501"/>
      <c r="E84" s="2149"/>
    </row>
    <row r="85" spans="1:5" x14ac:dyDescent="0.25">
      <c r="A85" s="1511" t="s">
        <v>390</v>
      </c>
      <c r="B85" s="1502" t="s">
        <v>441</v>
      </c>
      <c r="C85" s="1500"/>
      <c r="D85" s="1501"/>
      <c r="E85" s="2149"/>
    </row>
    <row r="86" spans="1:5" x14ac:dyDescent="0.25">
      <c r="A86" s="1511" t="s">
        <v>391</v>
      </c>
      <c r="B86" s="1502" t="s">
        <v>711</v>
      </c>
      <c r="C86" s="2147">
        <v>1024621.48</v>
      </c>
      <c r="D86" s="1501"/>
      <c r="E86" s="2149"/>
    </row>
    <row r="87" spans="1:5" x14ac:dyDescent="0.25">
      <c r="A87" s="1511" t="s">
        <v>392</v>
      </c>
      <c r="B87" s="1502" t="s">
        <v>442</v>
      </c>
      <c r="C87" s="1500"/>
      <c r="D87" s="1501"/>
      <c r="E87" s="1470"/>
    </row>
    <row r="88" spans="1:5" x14ac:dyDescent="0.25">
      <c r="A88" s="1511" t="s">
        <v>393</v>
      </c>
      <c r="B88" s="1502" t="s">
        <v>1006</v>
      </c>
      <c r="C88" s="2147">
        <f>'S17'!E34</f>
        <v>1900</v>
      </c>
      <c r="D88" s="1501"/>
      <c r="E88" s="1470"/>
    </row>
    <row r="89" spans="1:5" x14ac:dyDescent="0.25">
      <c r="A89" s="1511" t="s">
        <v>394</v>
      </c>
      <c r="B89" s="1479" t="s">
        <v>1007</v>
      </c>
      <c r="C89" s="1500"/>
      <c r="D89" s="1501"/>
      <c r="E89" s="1470"/>
    </row>
    <row r="90" spans="1:5" x14ac:dyDescent="0.25">
      <c r="A90" s="1511" t="s">
        <v>395</v>
      </c>
      <c r="B90" s="1479" t="s">
        <v>1008</v>
      </c>
      <c r="C90" s="1500"/>
      <c r="D90" s="1501"/>
      <c r="E90" s="1470"/>
    </row>
    <row r="91" spans="1:5" x14ac:dyDescent="0.25">
      <c r="A91" s="1511" t="s">
        <v>397</v>
      </c>
      <c r="B91" s="1479" t="s">
        <v>1009</v>
      </c>
      <c r="C91" s="1500"/>
      <c r="D91" s="1501"/>
      <c r="E91" s="1470"/>
    </row>
    <row r="92" spans="1:5" ht="15.75" thickBot="1" x14ac:dyDescent="0.3">
      <c r="A92" s="1511" t="s">
        <v>398</v>
      </c>
      <c r="B92" s="1508" t="s">
        <v>1010</v>
      </c>
      <c r="C92" s="1509">
        <f>C77+C78+C79+C80+C81+C82+C83+C89+C90+C91</f>
        <v>9555188.3400000017</v>
      </c>
      <c r="D92" s="1510">
        <f>D77+D78+D79+D80+D81+D82+D83+D89+D90+D91</f>
        <v>0</v>
      </c>
      <c r="E92" s="1470"/>
    </row>
    <row r="93" spans="1:5" x14ac:dyDescent="0.25">
      <c r="A93" s="1469"/>
      <c r="B93" s="1470"/>
      <c r="C93" s="1470"/>
      <c r="D93" s="1470"/>
      <c r="E93" s="1470"/>
    </row>
    <row r="94" spans="1:5" x14ac:dyDescent="0.25">
      <c r="A94" s="1469"/>
      <c r="B94" s="2144" t="s">
        <v>1049</v>
      </c>
      <c r="C94" s="2145"/>
      <c r="D94" s="2145"/>
      <c r="E94" s="1470"/>
    </row>
    <row r="95" spans="1:5" x14ac:dyDescent="0.25">
      <c r="A95" s="1469"/>
      <c r="B95" s="1470"/>
      <c r="C95" s="1470"/>
      <c r="D95" s="1470"/>
      <c r="E95" s="1470"/>
    </row>
  </sheetData>
  <mergeCells count="3">
    <mergeCell ref="B1:E1"/>
    <mergeCell ref="B4:C4"/>
    <mergeCell ref="B94:D9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23"/>
  <sheetViews>
    <sheetView workbookViewId="0">
      <selection activeCell="B1" sqref="B1"/>
    </sheetView>
  </sheetViews>
  <sheetFormatPr defaultColWidth="9.140625" defaultRowHeight="15" x14ac:dyDescent="0.25"/>
  <cols>
    <col min="1" max="1" width="9.140625" style="1419"/>
    <col min="2" max="2" width="17.85546875" style="1419" customWidth="1"/>
    <col min="3" max="3" width="19.140625" style="1419" customWidth="1"/>
    <col min="4" max="4" width="9.140625" style="1419"/>
    <col min="5" max="6" width="20.140625" style="1419" customWidth="1"/>
    <col min="7" max="7" width="9.140625" style="1419"/>
    <col min="8" max="8" width="12.28515625" style="1419" customWidth="1"/>
    <col min="9" max="9" width="9.140625" style="1419"/>
    <col min="10" max="10" width="14.42578125" style="1419" customWidth="1"/>
    <col min="11" max="11" width="8.85546875" style="1419" customWidth="1"/>
    <col min="12" max="13" width="16.140625" style="1419" customWidth="1"/>
    <col min="14" max="14" width="9.140625" style="1419"/>
    <col min="15" max="15" width="20.85546875" style="1419" customWidth="1"/>
    <col min="16" max="16" width="9.140625" style="1419"/>
    <col min="17" max="17" width="16.28515625" style="1419" customWidth="1"/>
    <col min="18" max="18" width="9.140625" style="1419"/>
    <col min="19" max="19" width="12.7109375" style="1419" customWidth="1"/>
    <col min="20" max="21" width="14.140625" style="1419" customWidth="1"/>
    <col min="22" max="22" width="9.140625" style="1419"/>
    <col min="23" max="23" width="17.140625" style="1419" customWidth="1"/>
    <col min="24" max="24" width="9.140625" style="1419"/>
    <col min="25" max="25" width="17.85546875" style="1419" customWidth="1"/>
    <col min="26" max="26" width="9.140625" style="1419"/>
    <col min="27" max="27" width="15.5703125" style="1419" customWidth="1"/>
    <col min="28" max="28" width="21.28515625" style="1419" customWidth="1"/>
    <col min="29" max="29" width="16.5703125" style="1419" customWidth="1"/>
    <col min="30" max="16384" width="9.140625" style="1419"/>
  </cols>
  <sheetData>
    <row r="1" spans="2:29" x14ac:dyDescent="0.25">
      <c r="B1" s="1427" t="s">
        <v>1039</v>
      </c>
    </row>
    <row r="2" spans="2:29" ht="15.75" thickBot="1" x14ac:dyDescent="0.3">
      <c r="B2" s="1428"/>
      <c r="C2" s="1420"/>
      <c r="E2" s="1420"/>
      <c r="F2" s="1421"/>
      <c r="G2" s="1420"/>
      <c r="H2" s="1420"/>
      <c r="J2" s="1420"/>
      <c r="L2" s="1420"/>
      <c r="M2" s="1421"/>
      <c r="O2" s="1421"/>
      <c r="P2" s="1422"/>
      <c r="Q2" s="1421"/>
      <c r="R2" s="1422"/>
      <c r="S2" s="1421"/>
      <c r="T2" s="1421"/>
      <c r="U2" s="1421"/>
      <c r="W2" s="1421"/>
      <c r="X2" s="1422"/>
      <c r="Y2" s="1421"/>
      <c r="Z2" s="1422"/>
      <c r="AA2" s="1421"/>
      <c r="AB2" s="1421"/>
      <c r="AC2" s="1421"/>
    </row>
    <row r="3" spans="2:29" ht="15.75" thickBot="1" x14ac:dyDescent="0.3">
      <c r="B3" s="1429" t="b">
        <f>IF('F1'!D48-'F1'!D23,"OK")</f>
        <v>0</v>
      </c>
      <c r="C3" s="1423"/>
      <c r="D3" s="1423"/>
      <c r="E3" s="1423"/>
      <c r="F3" s="1424"/>
      <c r="H3" s="1423"/>
      <c r="I3" s="1423"/>
      <c r="J3" s="1423"/>
      <c r="K3" s="1423"/>
      <c r="L3" s="1423"/>
      <c r="M3" s="1424"/>
      <c r="O3" s="1425"/>
      <c r="P3" s="1425"/>
      <c r="Q3" s="1425"/>
      <c r="R3" s="1425"/>
      <c r="S3" s="1425"/>
      <c r="T3" s="1425"/>
      <c r="U3" s="1426"/>
      <c r="W3" s="1423"/>
      <c r="X3" s="1423"/>
      <c r="Y3" s="1423"/>
      <c r="Z3" s="1423"/>
      <c r="AA3" s="1423"/>
      <c r="AB3" s="1423"/>
      <c r="AC3" s="1424"/>
    </row>
    <row r="4" spans="2:29" ht="15.75" thickBot="1" x14ac:dyDescent="0.3">
      <c r="B4" s="1430"/>
      <c r="C4" s="1423"/>
      <c r="D4" s="1423"/>
      <c r="E4" s="1423"/>
      <c r="F4" s="1424"/>
      <c r="H4" s="1423"/>
      <c r="I4" s="1423"/>
      <c r="J4" s="1423"/>
      <c r="K4" s="1423"/>
      <c r="L4" s="1423"/>
      <c r="M4" s="1423"/>
      <c r="O4" s="1425"/>
      <c r="P4" s="1425"/>
      <c r="Q4" s="1425"/>
      <c r="R4" s="1425"/>
      <c r="S4" s="1425"/>
      <c r="T4" s="1425"/>
      <c r="U4" s="1426"/>
      <c r="W4" s="1423"/>
      <c r="X4" s="1423"/>
      <c r="Y4" s="1423"/>
      <c r="Z4" s="1423"/>
      <c r="AA4" s="1423"/>
      <c r="AB4" s="1423"/>
      <c r="AC4" s="1424"/>
    </row>
    <row r="5" spans="2:29" ht="15.75" thickBot="1" x14ac:dyDescent="0.3">
      <c r="B5" s="1429" t="str">
        <f>IF('F1'!E48-'F1'!E23,"OK")</f>
        <v>OK</v>
      </c>
    </row>
    <row r="6" spans="2:29" ht="15.75" thickBot="1" x14ac:dyDescent="0.3">
      <c r="B6" s="1430"/>
    </row>
    <row r="7" spans="2:29" ht="15.75" thickBot="1" x14ac:dyDescent="0.3">
      <c r="B7" s="1429" t="str">
        <f>IF('F2'!D35-'F4'!E18,"OK")</f>
        <v>OK</v>
      </c>
    </row>
    <row r="8" spans="2:29" ht="15.75" thickBot="1" x14ac:dyDescent="0.3">
      <c r="B8" s="1430"/>
    </row>
    <row r="9" spans="2:29" ht="15.75" thickBot="1" x14ac:dyDescent="0.3">
      <c r="B9" s="1429" t="str">
        <f>IF('F2'!E35-'F4'!F18,"OK")</f>
        <v>OK</v>
      </c>
      <c r="C9" s="1421"/>
      <c r="D9" s="1422"/>
      <c r="E9" s="1421"/>
      <c r="F9" s="1421"/>
    </row>
    <row r="10" spans="2:29" ht="15.75" thickBot="1" x14ac:dyDescent="0.3">
      <c r="B10" s="1430"/>
      <c r="C10" s="1423"/>
      <c r="D10" s="1423"/>
      <c r="E10" s="1423"/>
      <c r="F10" s="1424"/>
    </row>
    <row r="11" spans="2:29" ht="15.75" thickBot="1" x14ac:dyDescent="0.3">
      <c r="B11" s="1429" t="str">
        <f>IF(('F4'!E18+'F4'!F18)='F2'!F35,"OK","FALSE")</f>
        <v>FALSE</v>
      </c>
      <c r="C11" s="1423"/>
      <c r="D11" s="1423"/>
      <c r="E11" s="1423"/>
      <c r="F11" s="1424"/>
    </row>
    <row r="12" spans="2:29" ht="15.75" thickBot="1" x14ac:dyDescent="0.3">
      <c r="B12" s="1430"/>
    </row>
    <row r="13" spans="2:29" ht="15.75" thickBot="1" x14ac:dyDescent="0.3">
      <c r="B13" s="1429" t="str">
        <f>IF(('S14'!C31+'S14'!F31)='S3'!G39,"OK","FALSE")</f>
        <v>OK</v>
      </c>
    </row>
    <row r="14" spans="2:29" ht="15.75" thickBot="1" x14ac:dyDescent="0.3">
      <c r="B14" s="1430"/>
    </row>
    <row r="15" spans="2:29" ht="15.75" thickBot="1" x14ac:dyDescent="0.3">
      <c r="B15" s="1429" t="str">
        <f>IF(('S14'!D31+'S14'!G31)=('S6'!H42+'S8'!H42+'S8'!H50+'S11'!H36),"OK","FALSE")</f>
        <v>FALSE</v>
      </c>
    </row>
    <row r="16" spans="2:29" ht="15.75" thickBot="1" x14ac:dyDescent="0.3">
      <c r="B16" s="1430"/>
    </row>
    <row r="17" spans="2:2" ht="15.75" thickBot="1" x14ac:dyDescent="0.3">
      <c r="B17" s="1429" t="str">
        <f>IF(('S17'!C52+'S17'!F52)='S3'!O39,"OK","FALSE")</f>
        <v>OK</v>
      </c>
    </row>
    <row r="18" spans="2:2" ht="15.75" thickBot="1" x14ac:dyDescent="0.3">
      <c r="B18" s="1430"/>
    </row>
    <row r="19" spans="2:2" ht="15.75" thickBot="1" x14ac:dyDescent="0.3">
      <c r="B19" s="1429" t="str">
        <f>IF(('S17'!D52+'S17'!G52)=('S6'!N42+'S8'!N42+'S8'!N50+'S11'!O36),"OK","FALSE")</f>
        <v>OK</v>
      </c>
    </row>
    <row r="20" spans="2:2" ht="15.75" thickBot="1" x14ac:dyDescent="0.3">
      <c r="B20" s="1428"/>
    </row>
    <row r="21" spans="2:2" ht="15.75" thickBot="1" x14ac:dyDescent="0.3">
      <c r="B21" s="1429" t="str">
        <f>IF('F4'!H36-'F1'!E47,"OK")</f>
        <v>OK</v>
      </c>
    </row>
    <row r="22" spans="2:2" ht="15.75" thickBot="1" x14ac:dyDescent="0.3">
      <c r="B22" s="1428"/>
    </row>
    <row r="23" spans="2:2" ht="15.75" thickBot="1" x14ac:dyDescent="0.3">
      <c r="B23" s="1429" t="str">
        <f>IF('F2'!G35-'F4'!H34,"OK")</f>
        <v>OK</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304"/>
  <sheetViews>
    <sheetView topLeftCell="A13" zoomScaleNormal="100" workbookViewId="0">
      <selection activeCell="E54" sqref="E54"/>
    </sheetView>
  </sheetViews>
  <sheetFormatPr defaultColWidth="9.140625" defaultRowHeight="15" x14ac:dyDescent="0.25"/>
  <cols>
    <col min="1" max="1" width="12.42578125" style="22" customWidth="1"/>
    <col min="2" max="2" width="80.140625" style="106" customWidth="1"/>
    <col min="3" max="3" width="10.85546875" style="107" customWidth="1"/>
    <col min="4" max="4" width="20.85546875" style="22" customWidth="1"/>
    <col min="5" max="5" width="22.42578125" style="22" customWidth="1"/>
    <col min="6" max="6" width="30" style="22" customWidth="1"/>
    <col min="7" max="16384" width="9.140625" style="22"/>
  </cols>
  <sheetData>
    <row r="1" spans="1:6" ht="19.5" x14ac:dyDescent="0.35">
      <c r="A1" s="314"/>
      <c r="B1" s="315"/>
      <c r="C1" s="75"/>
      <c r="D1" s="1633"/>
      <c r="E1" s="1633"/>
      <c r="F1" s="97"/>
    </row>
    <row r="2" spans="1:6" ht="18" x14ac:dyDescent="0.25">
      <c r="A2" s="1632"/>
      <c r="B2" s="1632"/>
      <c r="C2" s="1632"/>
      <c r="D2" s="1632"/>
      <c r="E2" s="1632"/>
      <c r="F2" s="97"/>
    </row>
    <row r="3" spans="1:6" x14ac:dyDescent="0.25">
      <c r="A3" s="1634" t="s">
        <v>616</v>
      </c>
      <c r="B3" s="1634"/>
      <c r="C3" s="1634"/>
      <c r="D3" s="1634"/>
      <c r="E3" s="1634"/>
      <c r="F3" s="98"/>
    </row>
    <row r="4" spans="1:6" ht="16.5" thickBot="1" x14ac:dyDescent="0.35">
      <c r="A4" s="341"/>
      <c r="B4" s="190"/>
      <c r="C4" s="75"/>
      <c r="D4" s="1631"/>
      <c r="E4" s="1631"/>
      <c r="F4" s="71"/>
    </row>
    <row r="5" spans="1:6" ht="63" customHeight="1" thickBot="1" x14ac:dyDescent="0.3">
      <c r="A5" s="349" t="s">
        <v>396</v>
      </c>
      <c r="B5" s="317" t="s">
        <v>268</v>
      </c>
      <c r="C5" s="443" t="s">
        <v>914</v>
      </c>
      <c r="D5" s="316" t="s">
        <v>454</v>
      </c>
      <c r="E5" s="350" t="s">
        <v>476</v>
      </c>
      <c r="F5" s="99"/>
    </row>
    <row r="6" spans="1:6" x14ac:dyDescent="0.25">
      <c r="A6" s="455" t="s">
        <v>0</v>
      </c>
      <c r="B6" s="460"/>
      <c r="C6" s="466"/>
      <c r="D6" s="490"/>
      <c r="E6" s="491"/>
      <c r="F6" s="99"/>
    </row>
    <row r="7" spans="1:6" x14ac:dyDescent="0.25">
      <c r="A7" s="456" t="s">
        <v>1</v>
      </c>
      <c r="B7" s="461"/>
      <c r="C7" s="467"/>
      <c r="D7" s="492"/>
      <c r="E7" s="493"/>
      <c r="F7" s="99"/>
    </row>
    <row r="8" spans="1:6" x14ac:dyDescent="0.25">
      <c r="A8" s="457" t="s">
        <v>2</v>
      </c>
      <c r="B8" s="462" t="s">
        <v>3</v>
      </c>
      <c r="C8" s="468" t="s">
        <v>4</v>
      </c>
      <c r="D8" s="480">
        <f>'S2'!C36</f>
        <v>981434.42</v>
      </c>
      <c r="E8" s="481">
        <f>'S2'!D36</f>
        <v>1649217.5</v>
      </c>
      <c r="F8" s="99"/>
    </row>
    <row r="9" spans="1:6" x14ac:dyDescent="0.25">
      <c r="A9" s="457" t="s">
        <v>6</v>
      </c>
      <c r="B9" s="462" t="s">
        <v>7</v>
      </c>
      <c r="C9" s="468" t="s">
        <v>353</v>
      </c>
      <c r="D9" s="480">
        <f>'S2 (ა)'!E16</f>
        <v>0</v>
      </c>
      <c r="E9" s="481">
        <f>'S2 (ა)'!H16</f>
        <v>0</v>
      </c>
      <c r="F9" s="99"/>
    </row>
    <row r="10" spans="1:6" x14ac:dyDescent="0.25">
      <c r="A10" s="457" t="s">
        <v>8</v>
      </c>
      <c r="B10" s="462" t="s">
        <v>354</v>
      </c>
      <c r="C10" s="468" t="s">
        <v>353</v>
      </c>
      <c r="D10" s="480">
        <f>'S2 (ა)'!E45</f>
        <v>61176.45</v>
      </c>
      <c r="E10" s="481">
        <f>'S2 (ა)'!H45</f>
        <v>54499.479999999996</v>
      </c>
      <c r="F10" s="99"/>
    </row>
    <row r="11" spans="1:6" x14ac:dyDescent="0.25">
      <c r="A11" s="457" t="s">
        <v>9</v>
      </c>
      <c r="B11" s="462" t="s">
        <v>10</v>
      </c>
      <c r="C11" s="468" t="s">
        <v>11</v>
      </c>
      <c r="D11" s="480">
        <f>'S3'!E23</f>
        <v>248358.79</v>
      </c>
      <c r="E11" s="481">
        <f>'S3'!H23</f>
        <v>459351.93</v>
      </c>
      <c r="F11" s="99"/>
    </row>
    <row r="12" spans="1:6" ht="15.75" thickBot="1" x14ac:dyDescent="0.3">
      <c r="A12" s="470" t="s">
        <v>12</v>
      </c>
      <c r="B12" s="472" t="s">
        <v>355</v>
      </c>
      <c r="C12" s="471" t="s">
        <v>13</v>
      </c>
      <c r="D12" s="482">
        <f>'S4'!E16</f>
        <v>215091.19</v>
      </c>
      <c r="E12" s="483">
        <f>'S4'!H16</f>
        <v>25297.46</v>
      </c>
      <c r="F12" s="99"/>
    </row>
    <row r="13" spans="1:6" ht="15.75" thickBot="1" x14ac:dyDescent="0.3">
      <c r="A13" s="318" t="s">
        <v>14</v>
      </c>
      <c r="B13" s="319" t="s">
        <v>15</v>
      </c>
      <c r="C13" s="320"/>
      <c r="D13" s="484">
        <f>SUM(D8:D12)</f>
        <v>1506060.8499999999</v>
      </c>
      <c r="E13" s="485">
        <f>SUM(E8:E12)</f>
        <v>2188366.37</v>
      </c>
      <c r="F13" s="99"/>
    </row>
    <row r="14" spans="1:6" x14ac:dyDescent="0.25">
      <c r="A14" s="476" t="s">
        <v>16</v>
      </c>
      <c r="B14" s="477"/>
      <c r="C14" s="478"/>
      <c r="D14" s="494"/>
      <c r="E14" s="495"/>
      <c r="F14" s="99"/>
    </row>
    <row r="15" spans="1:6" x14ac:dyDescent="0.25">
      <c r="A15" s="457" t="s">
        <v>17</v>
      </c>
      <c r="B15" s="462" t="s">
        <v>18</v>
      </c>
      <c r="C15" s="468" t="s">
        <v>19</v>
      </c>
      <c r="D15" s="480">
        <f>'S5'!E16</f>
        <v>0</v>
      </c>
      <c r="E15" s="481">
        <f>'S5'!H16</f>
        <v>0</v>
      </c>
      <c r="F15" s="99"/>
    </row>
    <row r="16" spans="1:6" x14ac:dyDescent="0.25">
      <c r="A16" s="457" t="s">
        <v>20</v>
      </c>
      <c r="B16" s="462" t="s">
        <v>21</v>
      </c>
      <c r="C16" s="468" t="s">
        <v>22</v>
      </c>
      <c r="D16" s="480">
        <f>'S6'!F23</f>
        <v>50673507.350000001</v>
      </c>
      <c r="E16" s="481">
        <f>'S6'!J23</f>
        <v>42628952.68</v>
      </c>
      <c r="F16" s="99"/>
    </row>
    <row r="17" spans="1:6" x14ac:dyDescent="0.25">
      <c r="A17" s="457" t="s">
        <v>23</v>
      </c>
      <c r="B17" s="462" t="s">
        <v>24</v>
      </c>
      <c r="C17" s="468" t="s">
        <v>25</v>
      </c>
      <c r="D17" s="480">
        <f>'S7'!F20</f>
        <v>0</v>
      </c>
      <c r="E17" s="481">
        <f>'S7'!J20</f>
        <v>0</v>
      </c>
      <c r="F17" s="99"/>
    </row>
    <row r="18" spans="1:6" x14ac:dyDescent="0.25">
      <c r="A18" s="457" t="s">
        <v>26</v>
      </c>
      <c r="B18" s="462" t="s">
        <v>27</v>
      </c>
      <c r="C18" s="468" t="s">
        <v>28</v>
      </c>
      <c r="D18" s="480">
        <f>'S8'!H21</f>
        <v>0</v>
      </c>
      <c r="E18" s="481">
        <f>'S8'!L21</f>
        <v>0</v>
      </c>
      <c r="F18" s="99"/>
    </row>
    <row r="19" spans="1:6" x14ac:dyDescent="0.25">
      <c r="A19" s="457" t="s">
        <v>29</v>
      </c>
      <c r="B19" s="462" t="s">
        <v>30</v>
      </c>
      <c r="C19" s="468" t="s">
        <v>31</v>
      </c>
      <c r="D19" s="480">
        <f>'S9'!F24</f>
        <v>0</v>
      </c>
      <c r="E19" s="481">
        <f>'S9'!J24</f>
        <v>0</v>
      </c>
      <c r="F19" s="99"/>
    </row>
    <row r="20" spans="1:6" x14ac:dyDescent="0.25">
      <c r="A20" s="457" t="s">
        <v>32</v>
      </c>
      <c r="B20" s="462" t="s">
        <v>550</v>
      </c>
      <c r="C20" s="468" t="s">
        <v>33</v>
      </c>
      <c r="D20" s="480">
        <f>'S10'!F16</f>
        <v>0</v>
      </c>
      <c r="E20" s="481">
        <f>'S10'!J16</f>
        <v>0</v>
      </c>
      <c r="F20" s="99"/>
    </row>
    <row r="21" spans="1:6" ht="15.75" thickBot="1" x14ac:dyDescent="0.3">
      <c r="A21" s="470" t="s">
        <v>34</v>
      </c>
      <c r="B21" s="472" t="s">
        <v>617</v>
      </c>
      <c r="C21" s="471" t="s">
        <v>35</v>
      </c>
      <c r="D21" s="482">
        <f>'S11'!F20</f>
        <v>3041911.12</v>
      </c>
      <c r="E21" s="483">
        <f>'S11'!J20</f>
        <v>5311830.7300000004</v>
      </c>
      <c r="F21" s="99"/>
    </row>
    <row r="22" spans="1:6" ht="15.75" thickBot="1" x14ac:dyDescent="0.3">
      <c r="A22" s="318" t="s">
        <v>36</v>
      </c>
      <c r="B22" s="319" t="s">
        <v>37</v>
      </c>
      <c r="C22" s="320"/>
      <c r="D22" s="486">
        <f>SUM(D15:D21)</f>
        <v>53715418.469999999</v>
      </c>
      <c r="E22" s="487">
        <f>SUM(E15:E21)</f>
        <v>47940783.409999996</v>
      </c>
      <c r="F22" s="99"/>
    </row>
    <row r="23" spans="1:6" ht="15.75" thickBot="1" x14ac:dyDescent="0.3">
      <c r="A23" s="318" t="s">
        <v>38</v>
      </c>
      <c r="B23" s="321" t="s">
        <v>39</v>
      </c>
      <c r="C23" s="322"/>
      <c r="D23" s="486">
        <f>D13+D22</f>
        <v>55221479.32</v>
      </c>
      <c r="E23" s="487">
        <f>E13+E22</f>
        <v>50129149.779999994</v>
      </c>
      <c r="F23" s="99"/>
    </row>
    <row r="24" spans="1:6" x14ac:dyDescent="0.25">
      <c r="A24" s="455" t="s">
        <v>40</v>
      </c>
      <c r="B24" s="460"/>
      <c r="C24" s="466"/>
      <c r="D24" s="496"/>
      <c r="E24" s="497"/>
      <c r="F24" s="98"/>
    </row>
    <row r="25" spans="1:6" x14ac:dyDescent="0.25">
      <c r="A25" s="456" t="s">
        <v>41</v>
      </c>
      <c r="B25" s="461"/>
      <c r="C25" s="467"/>
      <c r="D25" s="498"/>
      <c r="E25" s="499"/>
      <c r="F25" s="98"/>
    </row>
    <row r="26" spans="1:6" x14ac:dyDescent="0.25">
      <c r="A26" s="457" t="s">
        <v>42</v>
      </c>
      <c r="B26" s="462" t="s">
        <v>618</v>
      </c>
      <c r="C26" s="468" t="s">
        <v>44</v>
      </c>
      <c r="D26" s="480">
        <f>'S12'!I16+'S12'!I17</f>
        <v>0</v>
      </c>
      <c r="E26" s="481">
        <f>'S12'!D16+'S12'!D17</f>
        <v>0</v>
      </c>
      <c r="F26" s="98"/>
    </row>
    <row r="27" spans="1:6" ht="18.75" customHeight="1" x14ac:dyDescent="0.25">
      <c r="A27" s="457" t="s">
        <v>45</v>
      </c>
      <c r="B27" s="462" t="s">
        <v>43</v>
      </c>
      <c r="C27" s="468" t="s">
        <v>44</v>
      </c>
      <c r="D27" s="480">
        <f>'S12'!I10+'S12'!I13+'S12'!I18+'S12'!I21</f>
        <v>51342</v>
      </c>
      <c r="E27" s="481">
        <f>'S12'!D10+'S12'!D13+'S12'!D18+'S12'!D21</f>
        <v>51342</v>
      </c>
      <c r="F27" s="98"/>
    </row>
    <row r="28" spans="1:6" ht="21" customHeight="1" x14ac:dyDescent="0.25">
      <c r="A28" s="457" t="s">
        <v>46</v>
      </c>
      <c r="B28" s="464" t="s">
        <v>619</v>
      </c>
      <c r="C28" s="468" t="s">
        <v>244</v>
      </c>
      <c r="D28" s="480">
        <f>'S13'!I9+'S13'!I10+'S13'!I11+'S13'!I13+'S13'!I14+'S13'!I16</f>
        <v>4629.4699999988079</v>
      </c>
      <c r="E28" s="481">
        <f>'S13'!D9+'S13'!D10+'S13'!D11+'S13'!D13+'S13'!D14+'S13'!D16</f>
        <v>61386.06</v>
      </c>
      <c r="F28" s="98"/>
    </row>
    <row r="29" spans="1:6" x14ac:dyDescent="0.25">
      <c r="A29" s="457" t="s">
        <v>48</v>
      </c>
      <c r="B29" s="462" t="s">
        <v>47</v>
      </c>
      <c r="C29" s="468" t="s">
        <v>244</v>
      </c>
      <c r="D29" s="480">
        <f>'S13'!I15</f>
        <v>0</v>
      </c>
      <c r="E29" s="481">
        <f>'S13'!D15</f>
        <v>0</v>
      </c>
      <c r="F29" s="98"/>
    </row>
    <row r="30" spans="1:6" x14ac:dyDescent="0.25">
      <c r="A30" s="457" t="s">
        <v>50</v>
      </c>
      <c r="B30" s="462" t="s">
        <v>49</v>
      </c>
      <c r="C30" s="468" t="s">
        <v>334</v>
      </c>
      <c r="D30" s="480"/>
      <c r="E30" s="481"/>
      <c r="F30" s="98"/>
    </row>
    <row r="31" spans="1:6" x14ac:dyDescent="0.25">
      <c r="A31" s="457" t="s">
        <v>52</v>
      </c>
      <c r="B31" s="462" t="s">
        <v>51</v>
      </c>
      <c r="C31" s="468" t="s">
        <v>244</v>
      </c>
      <c r="D31" s="480">
        <f>'S13'!I17</f>
        <v>248110.33999999892</v>
      </c>
      <c r="E31" s="481">
        <f>'S13'!D17</f>
        <v>224022.02</v>
      </c>
      <c r="F31" s="98"/>
    </row>
    <row r="32" spans="1:6" ht="15.75" thickBot="1" x14ac:dyDescent="0.3">
      <c r="A32" s="470" t="s">
        <v>55</v>
      </c>
      <c r="B32" s="472" t="s">
        <v>915</v>
      </c>
      <c r="C32" s="471" t="s">
        <v>244</v>
      </c>
      <c r="D32" s="488">
        <f>'S13'!I27</f>
        <v>4409</v>
      </c>
      <c r="E32" s="489">
        <f>'S13'!D27</f>
        <v>4300</v>
      </c>
      <c r="F32" s="98"/>
    </row>
    <row r="33" spans="1:6" ht="15.75" thickBot="1" x14ac:dyDescent="0.3">
      <c r="A33" s="318" t="s">
        <v>916</v>
      </c>
      <c r="B33" s="321" t="s">
        <v>53</v>
      </c>
      <c r="C33" s="320"/>
      <c r="D33" s="486">
        <f>SUM(D26:D32)</f>
        <v>308490.80999999773</v>
      </c>
      <c r="E33" s="487">
        <f>SUM(E26:E32)</f>
        <v>341050.07999999996</v>
      </c>
      <c r="F33" s="98"/>
    </row>
    <row r="34" spans="1:6" x14ac:dyDescent="0.25">
      <c r="A34" s="476" t="s">
        <v>54</v>
      </c>
      <c r="B34" s="477"/>
      <c r="C34" s="478"/>
      <c r="D34" s="494"/>
      <c r="E34" s="495"/>
      <c r="F34" s="98"/>
    </row>
    <row r="35" spans="1:6" x14ac:dyDescent="0.25">
      <c r="A35" s="457" t="s">
        <v>56</v>
      </c>
      <c r="B35" s="462" t="s">
        <v>356</v>
      </c>
      <c r="C35" s="468" t="s">
        <v>44</v>
      </c>
      <c r="D35" s="480">
        <f>'S12'!I31</f>
        <v>0</v>
      </c>
      <c r="E35" s="481">
        <f>'S12'!D31</f>
        <v>0</v>
      </c>
      <c r="F35" s="98"/>
    </row>
    <row r="36" spans="1:6" x14ac:dyDescent="0.25">
      <c r="A36" s="457" t="s">
        <v>57</v>
      </c>
      <c r="B36" s="462" t="s">
        <v>620</v>
      </c>
      <c r="C36" s="468" t="s">
        <v>44</v>
      </c>
      <c r="D36" s="480">
        <f>'S12'!I25+'S12'!I28</f>
        <v>236091.84999999998</v>
      </c>
      <c r="E36" s="481">
        <f>'S12'!D25+'S12'!D28</f>
        <v>287433.84999999998</v>
      </c>
      <c r="F36" s="98"/>
    </row>
    <row r="37" spans="1:6" x14ac:dyDescent="0.25">
      <c r="A37" s="457" t="s">
        <v>917</v>
      </c>
      <c r="B37" s="462" t="s">
        <v>621</v>
      </c>
      <c r="C37" s="468" t="s">
        <v>33</v>
      </c>
      <c r="D37" s="480">
        <f>'S10'!F16</f>
        <v>0</v>
      </c>
      <c r="E37" s="481">
        <f>'S10'!J16</f>
        <v>0</v>
      </c>
      <c r="F37" s="98"/>
    </row>
    <row r="38" spans="1:6" ht="25.5" x14ac:dyDescent="0.25">
      <c r="A38" s="457" t="s">
        <v>59</v>
      </c>
      <c r="B38" s="465" t="s">
        <v>622</v>
      </c>
      <c r="C38" s="468" t="s">
        <v>31</v>
      </c>
      <c r="D38" s="480">
        <f>'S9'!F24</f>
        <v>0</v>
      </c>
      <c r="E38" s="481">
        <f>'S9'!J24</f>
        <v>0</v>
      </c>
      <c r="F38" s="98"/>
    </row>
    <row r="39" spans="1:6" x14ac:dyDescent="0.25">
      <c r="A39" s="457" t="s">
        <v>61</v>
      </c>
      <c r="B39" s="462" t="s">
        <v>58</v>
      </c>
      <c r="C39" s="468" t="s">
        <v>334</v>
      </c>
      <c r="D39" s="480"/>
      <c r="E39" s="481"/>
      <c r="F39" s="98"/>
    </row>
    <row r="40" spans="1:6" ht="15.75" thickBot="1" x14ac:dyDescent="0.3">
      <c r="A40" s="470" t="s">
        <v>64</v>
      </c>
      <c r="B40" s="472" t="s">
        <v>623</v>
      </c>
      <c r="C40" s="471" t="s">
        <v>244</v>
      </c>
      <c r="D40" s="482">
        <f>'S13'!I31</f>
        <v>23447.509999999995</v>
      </c>
      <c r="E40" s="483">
        <f>'S13'!D31</f>
        <v>89313.84</v>
      </c>
      <c r="F40" s="98"/>
    </row>
    <row r="41" spans="1:6" ht="15.75" thickBot="1" x14ac:dyDescent="0.3">
      <c r="A41" s="318" t="s">
        <v>65</v>
      </c>
      <c r="B41" s="321" t="s">
        <v>60</v>
      </c>
      <c r="C41" s="320"/>
      <c r="D41" s="486">
        <f>SUM(D35:D40)</f>
        <v>259539.36</v>
      </c>
      <c r="E41" s="487">
        <f>SUM(E35:E40)</f>
        <v>376747.68999999994</v>
      </c>
      <c r="F41" s="98"/>
    </row>
    <row r="42" spans="1:6" ht="15.75" thickBot="1" x14ac:dyDescent="0.3">
      <c r="A42" s="318" t="s">
        <v>67</v>
      </c>
      <c r="B42" s="321" t="s">
        <v>62</v>
      </c>
      <c r="C42" s="320"/>
      <c r="D42" s="486">
        <f>D33+D41</f>
        <v>568030.16999999771</v>
      </c>
      <c r="E42" s="487">
        <f>E33 + E41</f>
        <v>717797.7699999999</v>
      </c>
      <c r="F42" s="98"/>
    </row>
    <row r="43" spans="1:6" x14ac:dyDescent="0.25">
      <c r="A43" s="455" t="s">
        <v>63</v>
      </c>
      <c r="B43" s="460"/>
      <c r="C43" s="466"/>
      <c r="D43" s="496"/>
      <c r="E43" s="497"/>
      <c r="F43" s="98"/>
    </row>
    <row r="44" spans="1:6" x14ac:dyDescent="0.25">
      <c r="A44" s="457" t="s">
        <v>69</v>
      </c>
      <c r="B44" s="462" t="s">
        <v>874</v>
      </c>
      <c r="C44" s="468"/>
      <c r="D44" s="480">
        <f>'F4'!D18</f>
        <v>0</v>
      </c>
      <c r="E44" s="481">
        <f>'F4'!D36</f>
        <v>0</v>
      </c>
      <c r="F44" s="98"/>
    </row>
    <row r="45" spans="1:6" ht="18" customHeight="1" x14ac:dyDescent="0.25">
      <c r="A45" s="457" t="s">
        <v>248</v>
      </c>
      <c r="B45" s="462" t="s">
        <v>66</v>
      </c>
      <c r="C45" s="468"/>
      <c r="D45" s="480">
        <f>'F4'!E18+'F4'!F18</f>
        <v>54653449.150000006</v>
      </c>
      <c r="E45" s="481">
        <f>'F4'!E36+'F4'!F36+'F4'!H7+'F4'!H8+'F4'!H9+'F4'!H10</f>
        <v>49411352.010000005</v>
      </c>
      <c r="F45" s="98"/>
    </row>
    <row r="46" spans="1:6" ht="15.75" thickBot="1" x14ac:dyDescent="0.3">
      <c r="A46" s="470" t="s">
        <v>357</v>
      </c>
      <c r="B46" s="472" t="s">
        <v>875</v>
      </c>
      <c r="C46" s="471"/>
      <c r="D46" s="482">
        <f>'F4'!G18</f>
        <v>0</v>
      </c>
      <c r="E46" s="483">
        <f>'F4'!G36</f>
        <v>0</v>
      </c>
      <c r="F46" s="98"/>
    </row>
    <row r="47" spans="1:6" ht="15.75" thickBot="1" x14ac:dyDescent="0.3">
      <c r="A47" s="318" t="s">
        <v>358</v>
      </c>
      <c r="B47" s="321" t="s">
        <v>68</v>
      </c>
      <c r="C47" s="320"/>
      <c r="D47" s="486">
        <f>SUM(D44:D46)</f>
        <v>54653449.150000006</v>
      </c>
      <c r="E47" s="487">
        <f>SUM(E44:E46)</f>
        <v>49411352.010000005</v>
      </c>
      <c r="F47" s="98"/>
    </row>
    <row r="48" spans="1:6" ht="15.75" thickBot="1" x14ac:dyDescent="0.3">
      <c r="A48" s="318" t="s">
        <v>624</v>
      </c>
      <c r="B48" s="321" t="s">
        <v>70</v>
      </c>
      <c r="C48" s="322"/>
      <c r="D48" s="486">
        <f>D47+D42</f>
        <v>55221479.32</v>
      </c>
      <c r="E48" s="487">
        <f>E47+E42</f>
        <v>50129149.780000009</v>
      </c>
      <c r="F48" s="98"/>
    </row>
    <row r="49" spans="1:6" x14ac:dyDescent="0.25">
      <c r="A49" s="194"/>
      <c r="B49" s="323"/>
      <c r="C49" s="119"/>
      <c r="D49" s="324"/>
      <c r="E49" s="324"/>
      <c r="F49" s="100"/>
    </row>
    <row r="50" spans="1:6" ht="3" customHeight="1" x14ac:dyDescent="0.25">
      <c r="A50" s="173"/>
      <c r="B50" s="325"/>
      <c r="C50" s="75"/>
      <c r="D50" s="1"/>
      <c r="E50" s="1"/>
      <c r="F50" s="97"/>
    </row>
    <row r="51" spans="1:6" x14ac:dyDescent="0.25">
      <c r="A51" s="102"/>
      <c r="B51" s="1630" t="s">
        <v>918</v>
      </c>
      <c r="C51" s="1630"/>
      <c r="D51" s="1630"/>
      <c r="E51" s="1"/>
      <c r="F51" s="97"/>
    </row>
    <row r="52" spans="1:6" x14ac:dyDescent="0.25">
      <c r="A52" s="326" t="s">
        <v>603</v>
      </c>
      <c r="B52" s="325"/>
      <c r="C52" s="75"/>
      <c r="D52" s="1614">
        <f>D23-D48</f>
        <v>0</v>
      </c>
      <c r="E52" s="1614">
        <f>E23-E48</f>
        <v>0</v>
      </c>
      <c r="F52" s="97"/>
    </row>
    <row r="53" spans="1:6" s="105" customFormat="1" ht="13.5" customHeight="1" x14ac:dyDescent="0.2">
      <c r="A53" s="2"/>
      <c r="B53" s="103" t="s">
        <v>604</v>
      </c>
      <c r="C53" s="170"/>
      <c r="D53" s="327"/>
      <c r="E53" s="327"/>
      <c r="F53" s="104"/>
    </row>
    <row r="54" spans="1:6" s="105" customFormat="1" ht="27" customHeight="1" x14ac:dyDescent="0.2">
      <c r="A54" s="2"/>
      <c r="B54" s="328" t="s">
        <v>605</v>
      </c>
      <c r="C54" s="170"/>
      <c r="D54" s="327"/>
      <c r="E54" s="327"/>
      <c r="F54" s="104"/>
    </row>
    <row r="55" spans="1:6" s="105" customFormat="1" ht="13.5" customHeight="1" x14ac:dyDescent="0.2">
      <c r="A55" s="2"/>
      <c r="B55" s="103" t="s">
        <v>606</v>
      </c>
      <c r="C55" s="170"/>
      <c r="D55" s="327"/>
      <c r="E55" s="327"/>
      <c r="F55" s="104"/>
    </row>
    <row r="56" spans="1:6" x14ac:dyDescent="0.25">
      <c r="B56" s="101"/>
      <c r="C56" s="64"/>
      <c r="D56" s="97"/>
    </row>
    <row r="57" spans="1:6" x14ac:dyDescent="0.25">
      <c r="B57" s="101"/>
      <c r="C57" s="64"/>
      <c r="D57" s="97"/>
    </row>
    <row r="58" spans="1:6" x14ac:dyDescent="0.25">
      <c r="B58" s="101"/>
      <c r="C58" s="64"/>
      <c r="D58" s="97"/>
    </row>
    <row r="59" spans="1:6" x14ac:dyDescent="0.25">
      <c r="B59" s="101"/>
      <c r="C59" s="64"/>
      <c r="D59" s="97"/>
    </row>
    <row r="60" spans="1:6" x14ac:dyDescent="0.25">
      <c r="B60" s="101"/>
      <c r="C60" s="64"/>
      <c r="D60" s="97"/>
    </row>
    <row r="61" spans="1:6" x14ac:dyDescent="0.25">
      <c r="B61" s="101"/>
      <c r="C61" s="64"/>
      <c r="D61" s="97"/>
    </row>
    <row r="62" spans="1:6" x14ac:dyDescent="0.25">
      <c r="B62" s="101"/>
      <c r="C62" s="64"/>
      <c r="D62" s="97"/>
    </row>
    <row r="63" spans="1:6" x14ac:dyDescent="0.25">
      <c r="B63" s="101"/>
      <c r="C63" s="64"/>
      <c r="D63" s="97"/>
    </row>
    <row r="64" spans="1:6" x14ac:dyDescent="0.25">
      <c r="B64" s="101"/>
      <c r="C64" s="64"/>
      <c r="D64" s="97"/>
    </row>
    <row r="65" spans="2:4" x14ac:dyDescent="0.25">
      <c r="B65" s="101"/>
      <c r="C65" s="64"/>
      <c r="D65" s="97"/>
    </row>
    <row r="66" spans="2:4" x14ac:dyDescent="0.25">
      <c r="B66" s="101"/>
      <c r="C66" s="64"/>
      <c r="D66" s="97"/>
    </row>
    <row r="67" spans="2:4" x14ac:dyDescent="0.25">
      <c r="B67" s="101"/>
      <c r="C67" s="64"/>
      <c r="D67" s="97"/>
    </row>
    <row r="68" spans="2:4" x14ac:dyDescent="0.25">
      <c r="B68" s="101"/>
      <c r="C68" s="64"/>
      <c r="D68" s="97"/>
    </row>
    <row r="69" spans="2:4" x14ac:dyDescent="0.25">
      <c r="B69" s="101"/>
      <c r="C69" s="64"/>
      <c r="D69" s="97"/>
    </row>
    <row r="70" spans="2:4" x14ac:dyDescent="0.25">
      <c r="B70" s="101"/>
      <c r="C70" s="64"/>
      <c r="D70" s="97"/>
    </row>
    <row r="71" spans="2:4" x14ac:dyDescent="0.25">
      <c r="B71" s="101"/>
      <c r="C71" s="64"/>
      <c r="D71" s="97"/>
    </row>
    <row r="72" spans="2:4" x14ac:dyDescent="0.25">
      <c r="B72" s="101"/>
      <c r="C72" s="64"/>
      <c r="D72" s="97"/>
    </row>
    <row r="73" spans="2:4" x14ac:dyDescent="0.25">
      <c r="B73" s="101"/>
      <c r="C73" s="64"/>
      <c r="D73" s="97"/>
    </row>
    <row r="74" spans="2:4" x14ac:dyDescent="0.25">
      <c r="B74" s="101"/>
      <c r="C74" s="64"/>
      <c r="D74" s="97"/>
    </row>
    <row r="75" spans="2:4" x14ac:dyDescent="0.25">
      <c r="B75" s="101"/>
      <c r="C75" s="64"/>
      <c r="D75" s="97"/>
    </row>
    <row r="76" spans="2:4" x14ac:dyDescent="0.25">
      <c r="B76" s="101"/>
      <c r="C76" s="64"/>
      <c r="D76" s="97"/>
    </row>
    <row r="77" spans="2:4" x14ac:dyDescent="0.25">
      <c r="B77" s="101"/>
      <c r="C77" s="64"/>
      <c r="D77" s="97"/>
    </row>
    <row r="78" spans="2:4" x14ac:dyDescent="0.25">
      <c r="B78" s="101"/>
      <c r="C78" s="64"/>
      <c r="D78" s="97"/>
    </row>
    <row r="79" spans="2:4" x14ac:dyDescent="0.25">
      <c r="B79" s="101"/>
      <c r="C79" s="64"/>
      <c r="D79" s="97"/>
    </row>
    <row r="80" spans="2:4" x14ac:dyDescent="0.25">
      <c r="B80" s="101"/>
      <c r="C80" s="64"/>
      <c r="D80" s="97"/>
    </row>
    <row r="81" spans="2:4" x14ac:dyDescent="0.25">
      <c r="B81" s="101"/>
      <c r="C81" s="64"/>
      <c r="D81" s="97"/>
    </row>
    <row r="82" spans="2:4" x14ac:dyDescent="0.25">
      <c r="B82" s="101"/>
      <c r="C82" s="64"/>
      <c r="D82" s="97"/>
    </row>
    <row r="83" spans="2:4" x14ac:dyDescent="0.25">
      <c r="B83" s="101"/>
      <c r="C83" s="64"/>
      <c r="D83" s="97"/>
    </row>
    <row r="84" spans="2:4" x14ac:dyDescent="0.25">
      <c r="B84" s="101"/>
      <c r="C84" s="64"/>
      <c r="D84" s="97"/>
    </row>
    <row r="85" spans="2:4" x14ac:dyDescent="0.25">
      <c r="B85" s="101"/>
      <c r="C85" s="64"/>
      <c r="D85" s="97"/>
    </row>
    <row r="86" spans="2:4" x14ac:dyDescent="0.25">
      <c r="B86" s="101"/>
      <c r="C86" s="64"/>
      <c r="D86" s="97"/>
    </row>
    <row r="87" spans="2:4" x14ac:dyDescent="0.25">
      <c r="B87" s="101"/>
      <c r="C87" s="64"/>
      <c r="D87" s="97"/>
    </row>
    <row r="88" spans="2:4" x14ac:dyDescent="0.25">
      <c r="B88" s="101"/>
      <c r="C88" s="64"/>
      <c r="D88" s="97"/>
    </row>
    <row r="89" spans="2:4" x14ac:dyDescent="0.25">
      <c r="B89" s="101"/>
      <c r="C89" s="64"/>
      <c r="D89" s="97"/>
    </row>
    <row r="90" spans="2:4" x14ac:dyDescent="0.25">
      <c r="B90" s="101"/>
      <c r="C90" s="64"/>
      <c r="D90" s="97"/>
    </row>
    <row r="91" spans="2:4" x14ac:dyDescent="0.25">
      <c r="B91" s="101"/>
      <c r="C91" s="64"/>
      <c r="D91" s="97"/>
    </row>
    <row r="92" spans="2:4" x14ac:dyDescent="0.25">
      <c r="B92" s="101"/>
      <c r="C92" s="64"/>
      <c r="D92" s="97"/>
    </row>
    <row r="93" spans="2:4" x14ac:dyDescent="0.25">
      <c r="B93" s="101"/>
      <c r="C93" s="64"/>
      <c r="D93" s="97"/>
    </row>
    <row r="94" spans="2:4" x14ac:dyDescent="0.25">
      <c r="B94" s="101"/>
      <c r="C94" s="64"/>
      <c r="D94" s="97"/>
    </row>
    <row r="95" spans="2:4" x14ac:dyDescent="0.25">
      <c r="B95" s="101"/>
      <c r="C95" s="64"/>
      <c r="D95" s="97"/>
    </row>
    <row r="96" spans="2:4" x14ac:dyDescent="0.25">
      <c r="B96" s="101"/>
      <c r="C96" s="64"/>
      <c r="D96" s="97"/>
    </row>
    <row r="97" spans="2:4" x14ac:dyDescent="0.25">
      <c r="B97" s="101"/>
      <c r="C97" s="64"/>
      <c r="D97" s="97"/>
    </row>
    <row r="98" spans="2:4" x14ac:dyDescent="0.25">
      <c r="B98" s="101"/>
      <c r="C98" s="64"/>
      <c r="D98" s="97"/>
    </row>
    <row r="99" spans="2:4" x14ac:dyDescent="0.25">
      <c r="B99" s="101"/>
      <c r="C99" s="64"/>
      <c r="D99" s="97"/>
    </row>
    <row r="100" spans="2:4" x14ac:dyDescent="0.25">
      <c r="B100" s="101"/>
      <c r="C100" s="64"/>
      <c r="D100" s="97"/>
    </row>
    <row r="101" spans="2:4" x14ac:dyDescent="0.25">
      <c r="B101" s="101"/>
      <c r="C101" s="64"/>
      <c r="D101" s="97"/>
    </row>
    <row r="102" spans="2:4" x14ac:dyDescent="0.25">
      <c r="B102" s="101"/>
      <c r="C102" s="64"/>
      <c r="D102" s="97"/>
    </row>
    <row r="103" spans="2:4" x14ac:dyDescent="0.25">
      <c r="B103" s="101"/>
      <c r="C103" s="64"/>
      <c r="D103" s="97"/>
    </row>
    <row r="104" spans="2:4" x14ac:dyDescent="0.25">
      <c r="B104" s="101"/>
      <c r="C104" s="64"/>
      <c r="D104" s="97"/>
    </row>
    <row r="105" spans="2:4" x14ac:dyDescent="0.25">
      <c r="B105" s="101"/>
      <c r="C105" s="64"/>
      <c r="D105" s="97"/>
    </row>
    <row r="106" spans="2:4" x14ac:dyDescent="0.25">
      <c r="B106" s="101"/>
      <c r="C106" s="64"/>
      <c r="D106" s="97"/>
    </row>
    <row r="107" spans="2:4" x14ac:dyDescent="0.25">
      <c r="B107" s="101"/>
      <c r="C107" s="64"/>
      <c r="D107" s="97"/>
    </row>
    <row r="108" spans="2:4" x14ac:dyDescent="0.25">
      <c r="B108" s="101"/>
      <c r="C108" s="64"/>
      <c r="D108" s="97"/>
    </row>
    <row r="109" spans="2:4" x14ac:dyDescent="0.25">
      <c r="B109" s="101"/>
      <c r="C109" s="64"/>
      <c r="D109" s="97"/>
    </row>
    <row r="110" spans="2:4" x14ac:dyDescent="0.25">
      <c r="B110" s="101"/>
      <c r="C110" s="64"/>
      <c r="D110" s="97"/>
    </row>
    <row r="111" spans="2:4" x14ac:dyDescent="0.25">
      <c r="B111" s="101"/>
      <c r="C111" s="64"/>
      <c r="D111" s="97"/>
    </row>
    <row r="112" spans="2:4" x14ac:dyDescent="0.25">
      <c r="B112" s="101"/>
      <c r="C112" s="64"/>
      <c r="D112" s="97"/>
    </row>
    <row r="113" spans="2:4" x14ac:dyDescent="0.25">
      <c r="B113" s="101"/>
      <c r="C113" s="64"/>
      <c r="D113" s="97"/>
    </row>
    <row r="114" spans="2:4" x14ac:dyDescent="0.25">
      <c r="B114" s="101"/>
      <c r="C114" s="64"/>
      <c r="D114" s="97"/>
    </row>
    <row r="115" spans="2:4" x14ac:dyDescent="0.25">
      <c r="B115" s="101"/>
      <c r="C115" s="64"/>
      <c r="D115" s="97"/>
    </row>
    <row r="116" spans="2:4" x14ac:dyDescent="0.25">
      <c r="B116" s="101"/>
      <c r="C116" s="64"/>
      <c r="D116" s="97"/>
    </row>
    <row r="117" spans="2:4" x14ac:dyDescent="0.25">
      <c r="B117" s="101"/>
      <c r="C117" s="64"/>
      <c r="D117" s="97"/>
    </row>
    <row r="118" spans="2:4" x14ac:dyDescent="0.25">
      <c r="B118" s="101"/>
      <c r="C118" s="64"/>
      <c r="D118" s="97"/>
    </row>
    <row r="119" spans="2:4" x14ac:dyDescent="0.25">
      <c r="B119" s="101"/>
      <c r="C119" s="64"/>
      <c r="D119" s="97"/>
    </row>
    <row r="120" spans="2:4" x14ac:dyDescent="0.25">
      <c r="B120" s="101"/>
      <c r="C120" s="64"/>
      <c r="D120" s="97"/>
    </row>
    <row r="121" spans="2:4" x14ac:dyDescent="0.25">
      <c r="B121" s="101"/>
      <c r="C121" s="64"/>
      <c r="D121" s="97"/>
    </row>
    <row r="122" spans="2:4" x14ac:dyDescent="0.25">
      <c r="B122" s="101"/>
      <c r="C122" s="64"/>
      <c r="D122" s="97"/>
    </row>
    <row r="123" spans="2:4" x14ac:dyDescent="0.25">
      <c r="B123" s="101"/>
      <c r="C123" s="64"/>
      <c r="D123" s="97"/>
    </row>
    <row r="124" spans="2:4" x14ac:dyDescent="0.25">
      <c r="B124" s="101"/>
      <c r="C124" s="64"/>
      <c r="D124" s="97"/>
    </row>
    <row r="125" spans="2:4" x14ac:dyDescent="0.25">
      <c r="B125" s="101"/>
      <c r="C125" s="64"/>
      <c r="D125" s="97"/>
    </row>
    <row r="126" spans="2:4" x14ac:dyDescent="0.25">
      <c r="B126" s="101"/>
      <c r="C126" s="64"/>
      <c r="D126" s="97"/>
    </row>
    <row r="127" spans="2:4" x14ac:dyDescent="0.25">
      <c r="B127" s="101"/>
      <c r="C127" s="64"/>
      <c r="D127" s="97"/>
    </row>
    <row r="128" spans="2:4" x14ac:dyDescent="0.25">
      <c r="B128" s="101"/>
      <c r="C128" s="64"/>
      <c r="D128" s="97"/>
    </row>
    <row r="129" spans="2:4" x14ac:dyDescent="0.25">
      <c r="B129" s="101"/>
      <c r="C129" s="64"/>
      <c r="D129" s="97"/>
    </row>
    <row r="130" spans="2:4" x14ac:dyDescent="0.25">
      <c r="B130" s="101"/>
      <c r="C130" s="64"/>
      <c r="D130" s="97"/>
    </row>
    <row r="131" spans="2:4" x14ac:dyDescent="0.25">
      <c r="B131" s="101"/>
      <c r="C131" s="64"/>
      <c r="D131" s="97"/>
    </row>
    <row r="132" spans="2:4" x14ac:dyDescent="0.25">
      <c r="B132" s="101"/>
      <c r="C132" s="64"/>
      <c r="D132" s="97"/>
    </row>
    <row r="133" spans="2:4" x14ac:dyDescent="0.25">
      <c r="B133" s="101"/>
      <c r="C133" s="64"/>
      <c r="D133" s="97"/>
    </row>
    <row r="134" spans="2:4" x14ac:dyDescent="0.25">
      <c r="B134" s="101"/>
      <c r="C134" s="64"/>
      <c r="D134" s="97"/>
    </row>
    <row r="135" spans="2:4" x14ac:dyDescent="0.25">
      <c r="B135" s="101"/>
      <c r="C135" s="64"/>
      <c r="D135" s="97"/>
    </row>
    <row r="136" spans="2:4" x14ac:dyDescent="0.25">
      <c r="B136" s="101"/>
      <c r="C136" s="64"/>
      <c r="D136" s="97"/>
    </row>
    <row r="137" spans="2:4" x14ac:dyDescent="0.25">
      <c r="B137" s="101"/>
      <c r="C137" s="64"/>
      <c r="D137" s="97"/>
    </row>
    <row r="138" spans="2:4" x14ac:dyDescent="0.25">
      <c r="B138" s="101"/>
      <c r="C138" s="64"/>
      <c r="D138" s="97"/>
    </row>
    <row r="139" spans="2:4" x14ac:dyDescent="0.25">
      <c r="B139" s="101"/>
      <c r="C139" s="64"/>
      <c r="D139" s="97"/>
    </row>
    <row r="140" spans="2:4" x14ac:dyDescent="0.25">
      <c r="B140" s="101"/>
      <c r="C140" s="64"/>
      <c r="D140" s="97"/>
    </row>
    <row r="141" spans="2:4" x14ac:dyDescent="0.25">
      <c r="B141" s="101"/>
      <c r="C141" s="64"/>
      <c r="D141" s="97"/>
    </row>
    <row r="142" spans="2:4" x14ac:dyDescent="0.25">
      <c r="B142" s="101"/>
      <c r="C142" s="64"/>
      <c r="D142" s="97"/>
    </row>
    <row r="143" spans="2:4" x14ac:dyDescent="0.25">
      <c r="B143" s="101"/>
      <c r="C143" s="64"/>
      <c r="D143" s="97"/>
    </row>
    <row r="144" spans="2:4" x14ac:dyDescent="0.25">
      <c r="B144" s="101"/>
      <c r="C144" s="64"/>
      <c r="D144" s="97"/>
    </row>
    <row r="145" spans="2:4" x14ac:dyDescent="0.25">
      <c r="B145" s="101"/>
      <c r="C145" s="64"/>
      <c r="D145" s="97"/>
    </row>
    <row r="146" spans="2:4" x14ac:dyDescent="0.25">
      <c r="B146" s="101"/>
      <c r="C146" s="64"/>
      <c r="D146" s="97"/>
    </row>
    <row r="147" spans="2:4" x14ac:dyDescent="0.25">
      <c r="B147" s="101"/>
      <c r="C147" s="64"/>
      <c r="D147" s="97"/>
    </row>
    <row r="148" spans="2:4" x14ac:dyDescent="0.25">
      <c r="B148" s="101"/>
      <c r="C148" s="64"/>
      <c r="D148" s="97"/>
    </row>
    <row r="149" spans="2:4" x14ac:dyDescent="0.25">
      <c r="B149" s="101"/>
      <c r="C149" s="64"/>
      <c r="D149" s="97"/>
    </row>
    <row r="150" spans="2:4" x14ac:dyDescent="0.25">
      <c r="B150" s="101"/>
      <c r="C150" s="64"/>
      <c r="D150" s="97"/>
    </row>
    <row r="151" spans="2:4" x14ac:dyDescent="0.25">
      <c r="B151" s="101"/>
      <c r="C151" s="64"/>
      <c r="D151" s="97"/>
    </row>
    <row r="152" spans="2:4" x14ac:dyDescent="0.25">
      <c r="B152" s="101"/>
      <c r="C152" s="64"/>
      <c r="D152" s="97"/>
    </row>
    <row r="153" spans="2:4" x14ac:dyDescent="0.25">
      <c r="B153" s="101"/>
      <c r="C153" s="64"/>
      <c r="D153" s="97"/>
    </row>
    <row r="154" spans="2:4" x14ac:dyDescent="0.25">
      <c r="B154" s="101"/>
      <c r="C154" s="64"/>
      <c r="D154" s="97"/>
    </row>
    <row r="155" spans="2:4" x14ac:dyDescent="0.25">
      <c r="B155" s="101"/>
      <c r="C155" s="64"/>
      <c r="D155" s="97"/>
    </row>
    <row r="156" spans="2:4" x14ac:dyDescent="0.25">
      <c r="B156" s="101"/>
      <c r="C156" s="64"/>
      <c r="D156" s="97"/>
    </row>
    <row r="157" spans="2:4" x14ac:dyDescent="0.25">
      <c r="B157" s="101"/>
      <c r="C157" s="64"/>
      <c r="D157" s="97"/>
    </row>
    <row r="158" spans="2:4" x14ac:dyDescent="0.25">
      <c r="B158" s="101"/>
      <c r="C158" s="64"/>
      <c r="D158" s="97"/>
    </row>
    <row r="159" spans="2:4" x14ac:dyDescent="0.25">
      <c r="B159" s="101"/>
      <c r="C159" s="64"/>
      <c r="D159" s="97"/>
    </row>
    <row r="160" spans="2:4" x14ac:dyDescent="0.25">
      <c r="B160" s="101"/>
      <c r="C160" s="64"/>
      <c r="D160" s="97"/>
    </row>
    <row r="161" spans="2:4" x14ac:dyDescent="0.25">
      <c r="B161" s="101"/>
      <c r="C161" s="64"/>
      <c r="D161" s="97"/>
    </row>
    <row r="162" spans="2:4" x14ac:dyDescent="0.25">
      <c r="B162" s="101"/>
      <c r="C162" s="64"/>
      <c r="D162" s="97"/>
    </row>
    <row r="163" spans="2:4" x14ac:dyDescent="0.25">
      <c r="B163" s="101"/>
      <c r="C163" s="64"/>
      <c r="D163" s="97"/>
    </row>
    <row r="164" spans="2:4" x14ac:dyDescent="0.25">
      <c r="B164" s="101"/>
      <c r="C164" s="64"/>
      <c r="D164" s="97"/>
    </row>
    <row r="165" spans="2:4" x14ac:dyDescent="0.25">
      <c r="B165" s="101"/>
      <c r="C165" s="64"/>
      <c r="D165" s="97"/>
    </row>
    <row r="166" spans="2:4" x14ac:dyDescent="0.25">
      <c r="B166" s="101"/>
      <c r="C166" s="64"/>
      <c r="D166" s="97"/>
    </row>
    <row r="167" spans="2:4" x14ac:dyDescent="0.25">
      <c r="B167" s="101"/>
      <c r="C167" s="64"/>
      <c r="D167" s="97"/>
    </row>
    <row r="168" spans="2:4" x14ac:dyDescent="0.25">
      <c r="B168" s="101"/>
      <c r="C168" s="64"/>
      <c r="D168" s="97"/>
    </row>
    <row r="169" spans="2:4" x14ac:dyDescent="0.25">
      <c r="B169" s="101"/>
      <c r="C169" s="64"/>
      <c r="D169" s="97"/>
    </row>
    <row r="170" spans="2:4" x14ac:dyDescent="0.25">
      <c r="B170" s="101"/>
      <c r="C170" s="64"/>
      <c r="D170" s="97"/>
    </row>
    <row r="171" spans="2:4" x14ac:dyDescent="0.25">
      <c r="B171" s="101"/>
      <c r="C171" s="64"/>
      <c r="D171" s="97"/>
    </row>
    <row r="172" spans="2:4" x14ac:dyDescent="0.25">
      <c r="B172" s="101"/>
      <c r="C172" s="64"/>
      <c r="D172" s="97"/>
    </row>
    <row r="173" spans="2:4" x14ac:dyDescent="0.25">
      <c r="B173" s="101"/>
      <c r="C173" s="64"/>
      <c r="D173" s="97"/>
    </row>
    <row r="174" spans="2:4" x14ac:dyDescent="0.25">
      <c r="B174" s="101"/>
      <c r="C174" s="64"/>
      <c r="D174" s="97"/>
    </row>
    <row r="175" spans="2:4" x14ac:dyDescent="0.25">
      <c r="B175" s="101"/>
      <c r="C175" s="64"/>
      <c r="D175" s="97"/>
    </row>
    <row r="176" spans="2:4" x14ac:dyDescent="0.25">
      <c r="B176" s="101"/>
      <c r="C176" s="64"/>
      <c r="D176" s="97"/>
    </row>
    <row r="177" spans="2:4" x14ac:dyDescent="0.25">
      <c r="B177" s="101"/>
      <c r="C177" s="64"/>
      <c r="D177" s="97"/>
    </row>
    <row r="178" spans="2:4" x14ac:dyDescent="0.25">
      <c r="B178" s="101"/>
      <c r="C178" s="64"/>
      <c r="D178" s="97"/>
    </row>
    <row r="179" spans="2:4" x14ac:dyDescent="0.25">
      <c r="B179" s="101"/>
      <c r="C179" s="64"/>
      <c r="D179" s="97"/>
    </row>
    <row r="180" spans="2:4" x14ac:dyDescent="0.25">
      <c r="B180" s="101"/>
      <c r="C180" s="64"/>
      <c r="D180" s="97"/>
    </row>
    <row r="181" spans="2:4" x14ac:dyDescent="0.25">
      <c r="B181" s="101"/>
      <c r="C181" s="64"/>
      <c r="D181" s="97"/>
    </row>
    <row r="182" spans="2:4" x14ac:dyDescent="0.25">
      <c r="B182" s="101"/>
      <c r="C182" s="64"/>
      <c r="D182" s="97"/>
    </row>
    <row r="183" spans="2:4" x14ac:dyDescent="0.25">
      <c r="B183" s="101"/>
      <c r="C183" s="64"/>
      <c r="D183" s="97"/>
    </row>
    <row r="184" spans="2:4" x14ac:dyDescent="0.25">
      <c r="B184" s="101"/>
      <c r="C184" s="64"/>
      <c r="D184" s="97"/>
    </row>
    <row r="185" spans="2:4" x14ac:dyDescent="0.25">
      <c r="B185" s="101"/>
      <c r="C185" s="64"/>
      <c r="D185" s="97"/>
    </row>
    <row r="186" spans="2:4" x14ac:dyDescent="0.25">
      <c r="B186" s="101"/>
      <c r="C186" s="64"/>
      <c r="D186" s="97"/>
    </row>
    <row r="187" spans="2:4" x14ac:dyDescent="0.25">
      <c r="B187" s="101"/>
      <c r="C187" s="64"/>
      <c r="D187" s="97"/>
    </row>
    <row r="188" spans="2:4" x14ac:dyDescent="0.25">
      <c r="B188" s="101"/>
      <c r="C188" s="64"/>
      <c r="D188" s="97"/>
    </row>
    <row r="189" spans="2:4" x14ac:dyDescent="0.25">
      <c r="B189" s="101"/>
      <c r="C189" s="64"/>
      <c r="D189" s="97"/>
    </row>
    <row r="190" spans="2:4" x14ac:dyDescent="0.25">
      <c r="B190" s="101"/>
      <c r="C190" s="64"/>
      <c r="D190" s="97"/>
    </row>
    <row r="191" spans="2:4" x14ac:dyDescent="0.25">
      <c r="B191" s="101"/>
      <c r="C191" s="64"/>
      <c r="D191" s="97"/>
    </row>
    <row r="192" spans="2:4" x14ac:dyDescent="0.25">
      <c r="B192" s="101"/>
      <c r="C192" s="64"/>
      <c r="D192" s="97"/>
    </row>
    <row r="193" spans="2:4" x14ac:dyDescent="0.25">
      <c r="B193" s="101"/>
      <c r="C193" s="64"/>
      <c r="D193" s="97"/>
    </row>
    <row r="194" spans="2:4" x14ac:dyDescent="0.25">
      <c r="B194" s="101"/>
      <c r="C194" s="64"/>
      <c r="D194" s="97"/>
    </row>
    <row r="195" spans="2:4" x14ac:dyDescent="0.25">
      <c r="B195" s="101"/>
      <c r="C195" s="64"/>
      <c r="D195" s="97"/>
    </row>
    <row r="196" spans="2:4" x14ac:dyDescent="0.25">
      <c r="B196" s="101"/>
      <c r="C196" s="64"/>
      <c r="D196" s="97"/>
    </row>
    <row r="197" spans="2:4" x14ac:dyDescent="0.25">
      <c r="B197" s="101"/>
      <c r="C197" s="64"/>
      <c r="D197" s="97"/>
    </row>
    <row r="198" spans="2:4" x14ac:dyDescent="0.25">
      <c r="B198" s="101"/>
      <c r="C198" s="64"/>
      <c r="D198" s="97"/>
    </row>
    <row r="199" spans="2:4" x14ac:dyDescent="0.25">
      <c r="B199" s="101"/>
      <c r="C199" s="64"/>
      <c r="D199" s="97"/>
    </row>
    <row r="200" spans="2:4" x14ac:dyDescent="0.25">
      <c r="B200" s="101"/>
      <c r="C200" s="64"/>
      <c r="D200" s="97"/>
    </row>
    <row r="201" spans="2:4" x14ac:dyDescent="0.25">
      <c r="B201" s="101"/>
      <c r="C201" s="64"/>
      <c r="D201" s="97"/>
    </row>
    <row r="202" spans="2:4" x14ac:dyDescent="0.25">
      <c r="B202" s="101"/>
      <c r="C202" s="64"/>
      <c r="D202" s="97"/>
    </row>
    <row r="203" spans="2:4" x14ac:dyDescent="0.25">
      <c r="B203" s="101"/>
      <c r="C203" s="64"/>
      <c r="D203" s="97"/>
    </row>
    <row r="204" spans="2:4" x14ac:dyDescent="0.25">
      <c r="B204" s="101"/>
      <c r="C204" s="64"/>
      <c r="D204" s="97"/>
    </row>
    <row r="205" spans="2:4" x14ac:dyDescent="0.25">
      <c r="B205" s="101"/>
      <c r="C205" s="64"/>
      <c r="D205" s="97"/>
    </row>
    <row r="206" spans="2:4" x14ac:dyDescent="0.25">
      <c r="B206" s="101"/>
      <c r="C206" s="64"/>
      <c r="D206" s="97"/>
    </row>
    <row r="207" spans="2:4" x14ac:dyDescent="0.25">
      <c r="B207" s="101"/>
      <c r="C207" s="64"/>
      <c r="D207" s="97"/>
    </row>
    <row r="208" spans="2:4" x14ac:dyDescent="0.25">
      <c r="B208" s="101"/>
      <c r="C208" s="64"/>
      <c r="D208" s="97"/>
    </row>
    <row r="209" spans="2:4" x14ac:dyDescent="0.25">
      <c r="B209" s="101"/>
      <c r="C209" s="64"/>
      <c r="D209" s="97"/>
    </row>
    <row r="210" spans="2:4" x14ac:dyDescent="0.25">
      <c r="B210" s="101"/>
      <c r="C210" s="64"/>
      <c r="D210" s="97"/>
    </row>
    <row r="211" spans="2:4" x14ac:dyDescent="0.25">
      <c r="B211" s="101"/>
      <c r="C211" s="64"/>
      <c r="D211" s="97"/>
    </row>
    <row r="212" spans="2:4" x14ac:dyDescent="0.25">
      <c r="B212" s="101"/>
      <c r="C212" s="64"/>
      <c r="D212" s="97"/>
    </row>
    <row r="213" spans="2:4" x14ac:dyDescent="0.25">
      <c r="B213" s="101"/>
      <c r="C213" s="64"/>
      <c r="D213" s="97"/>
    </row>
    <row r="214" spans="2:4" x14ac:dyDescent="0.25">
      <c r="B214" s="101"/>
      <c r="C214" s="64"/>
      <c r="D214" s="97"/>
    </row>
    <row r="215" spans="2:4" x14ac:dyDescent="0.25">
      <c r="B215" s="101"/>
      <c r="C215" s="64"/>
      <c r="D215" s="97"/>
    </row>
    <row r="216" spans="2:4" x14ac:dyDescent="0.25">
      <c r="B216" s="101"/>
      <c r="C216" s="64"/>
      <c r="D216" s="97"/>
    </row>
    <row r="217" spans="2:4" x14ac:dyDescent="0.25">
      <c r="B217" s="101"/>
      <c r="C217" s="64"/>
      <c r="D217" s="97"/>
    </row>
    <row r="218" spans="2:4" x14ac:dyDescent="0.25">
      <c r="B218" s="101"/>
      <c r="C218" s="64"/>
      <c r="D218" s="97"/>
    </row>
    <row r="219" spans="2:4" x14ac:dyDescent="0.25">
      <c r="B219" s="101"/>
      <c r="C219" s="64"/>
      <c r="D219" s="97"/>
    </row>
    <row r="220" spans="2:4" x14ac:dyDescent="0.25">
      <c r="B220" s="101"/>
      <c r="C220" s="64"/>
      <c r="D220" s="97"/>
    </row>
    <row r="221" spans="2:4" x14ac:dyDescent="0.25">
      <c r="B221" s="101"/>
      <c r="C221" s="64"/>
      <c r="D221" s="97"/>
    </row>
    <row r="222" spans="2:4" x14ac:dyDescent="0.25">
      <c r="B222" s="101"/>
      <c r="C222" s="64"/>
      <c r="D222" s="97"/>
    </row>
    <row r="223" spans="2:4" x14ac:dyDescent="0.25">
      <c r="B223" s="101"/>
      <c r="C223" s="64"/>
      <c r="D223" s="97"/>
    </row>
    <row r="224" spans="2:4" x14ac:dyDescent="0.25">
      <c r="B224" s="101"/>
      <c r="C224" s="64"/>
      <c r="D224" s="97"/>
    </row>
    <row r="225" spans="2:4" x14ac:dyDescent="0.25">
      <c r="B225" s="101"/>
      <c r="C225" s="64"/>
      <c r="D225" s="97"/>
    </row>
    <row r="226" spans="2:4" x14ac:dyDescent="0.25">
      <c r="B226" s="101"/>
      <c r="C226" s="64"/>
      <c r="D226" s="97"/>
    </row>
    <row r="227" spans="2:4" x14ac:dyDescent="0.25">
      <c r="B227" s="101"/>
      <c r="C227" s="64"/>
      <c r="D227" s="97"/>
    </row>
    <row r="228" spans="2:4" x14ac:dyDescent="0.25">
      <c r="B228" s="101"/>
      <c r="C228" s="64"/>
      <c r="D228" s="97"/>
    </row>
    <row r="229" spans="2:4" x14ac:dyDescent="0.25">
      <c r="B229" s="101"/>
      <c r="C229" s="64"/>
      <c r="D229" s="97"/>
    </row>
    <row r="230" spans="2:4" x14ac:dyDescent="0.25">
      <c r="B230" s="101"/>
      <c r="C230" s="64"/>
      <c r="D230" s="97"/>
    </row>
    <row r="231" spans="2:4" x14ac:dyDescent="0.25">
      <c r="B231" s="101"/>
      <c r="C231" s="64"/>
      <c r="D231" s="97"/>
    </row>
    <row r="232" spans="2:4" x14ac:dyDescent="0.25">
      <c r="B232" s="101"/>
      <c r="C232" s="64"/>
      <c r="D232" s="97"/>
    </row>
    <row r="233" spans="2:4" x14ac:dyDescent="0.25">
      <c r="B233" s="101"/>
      <c r="C233" s="64"/>
      <c r="D233" s="97"/>
    </row>
    <row r="234" spans="2:4" x14ac:dyDescent="0.25">
      <c r="B234" s="101"/>
      <c r="C234" s="64"/>
      <c r="D234" s="97"/>
    </row>
    <row r="235" spans="2:4" x14ac:dyDescent="0.25">
      <c r="B235" s="101"/>
      <c r="C235" s="64"/>
      <c r="D235" s="97"/>
    </row>
    <row r="236" spans="2:4" x14ac:dyDescent="0.25">
      <c r="B236" s="101"/>
      <c r="C236" s="64"/>
      <c r="D236" s="97"/>
    </row>
    <row r="237" spans="2:4" x14ac:dyDescent="0.25">
      <c r="B237" s="101"/>
      <c r="C237" s="64"/>
      <c r="D237" s="97"/>
    </row>
    <row r="238" spans="2:4" x14ac:dyDescent="0.25">
      <c r="B238" s="101"/>
      <c r="C238" s="64"/>
      <c r="D238" s="97"/>
    </row>
    <row r="239" spans="2:4" x14ac:dyDescent="0.25">
      <c r="B239" s="101"/>
      <c r="C239" s="64"/>
      <c r="D239" s="97"/>
    </row>
    <row r="240" spans="2:4" x14ac:dyDescent="0.25">
      <c r="B240" s="101"/>
      <c r="C240" s="64"/>
      <c r="D240" s="97"/>
    </row>
    <row r="241" spans="2:4" x14ac:dyDescent="0.25">
      <c r="B241" s="101"/>
      <c r="C241" s="64"/>
      <c r="D241" s="97"/>
    </row>
    <row r="242" spans="2:4" x14ac:dyDescent="0.25">
      <c r="B242" s="101"/>
      <c r="C242" s="64"/>
      <c r="D242" s="97"/>
    </row>
    <row r="243" spans="2:4" x14ac:dyDescent="0.25">
      <c r="B243" s="101"/>
      <c r="C243" s="64"/>
      <c r="D243" s="97"/>
    </row>
    <row r="244" spans="2:4" x14ac:dyDescent="0.25">
      <c r="B244" s="101"/>
      <c r="C244" s="64"/>
      <c r="D244" s="97"/>
    </row>
    <row r="245" spans="2:4" x14ac:dyDescent="0.25">
      <c r="B245" s="101"/>
      <c r="C245" s="64"/>
      <c r="D245" s="97"/>
    </row>
    <row r="246" spans="2:4" x14ac:dyDescent="0.25">
      <c r="B246" s="101"/>
      <c r="C246" s="64"/>
      <c r="D246" s="97"/>
    </row>
    <row r="247" spans="2:4" x14ac:dyDescent="0.25">
      <c r="B247" s="101"/>
      <c r="C247" s="64"/>
      <c r="D247" s="97"/>
    </row>
    <row r="248" spans="2:4" x14ac:dyDescent="0.25">
      <c r="B248" s="101"/>
      <c r="C248" s="64"/>
      <c r="D248" s="97"/>
    </row>
    <row r="249" spans="2:4" x14ac:dyDescent="0.25">
      <c r="B249" s="101"/>
      <c r="C249" s="64"/>
      <c r="D249" s="97"/>
    </row>
    <row r="250" spans="2:4" x14ac:dyDescent="0.25">
      <c r="B250" s="101"/>
      <c r="C250" s="64"/>
      <c r="D250" s="97"/>
    </row>
    <row r="251" spans="2:4" x14ac:dyDescent="0.25">
      <c r="B251" s="101"/>
      <c r="C251" s="64"/>
      <c r="D251" s="97"/>
    </row>
    <row r="252" spans="2:4" x14ac:dyDescent="0.25">
      <c r="B252" s="101"/>
      <c r="C252" s="64"/>
      <c r="D252" s="97"/>
    </row>
    <row r="253" spans="2:4" x14ac:dyDescent="0.25">
      <c r="B253" s="101"/>
      <c r="C253" s="64"/>
      <c r="D253" s="97"/>
    </row>
    <row r="254" spans="2:4" x14ac:dyDescent="0.25">
      <c r="B254" s="101"/>
      <c r="C254" s="64"/>
      <c r="D254" s="97"/>
    </row>
    <row r="255" spans="2:4" x14ac:dyDescent="0.25">
      <c r="B255" s="101"/>
      <c r="C255" s="64"/>
      <c r="D255" s="97"/>
    </row>
    <row r="256" spans="2:4" x14ac:dyDescent="0.25">
      <c r="B256" s="101"/>
      <c r="C256" s="64"/>
      <c r="D256" s="97"/>
    </row>
    <row r="257" spans="2:4" x14ac:dyDescent="0.25">
      <c r="B257" s="101"/>
      <c r="C257" s="64"/>
      <c r="D257" s="97"/>
    </row>
    <row r="258" spans="2:4" x14ac:dyDescent="0.25">
      <c r="B258" s="101"/>
      <c r="C258" s="64"/>
      <c r="D258" s="97"/>
    </row>
    <row r="259" spans="2:4" x14ac:dyDescent="0.25">
      <c r="B259" s="101"/>
      <c r="C259" s="64"/>
      <c r="D259" s="97"/>
    </row>
    <row r="260" spans="2:4" x14ac:dyDescent="0.25">
      <c r="B260" s="101"/>
      <c r="C260" s="64"/>
      <c r="D260" s="97"/>
    </row>
    <row r="261" spans="2:4" x14ac:dyDescent="0.25">
      <c r="B261" s="101"/>
      <c r="C261" s="64"/>
      <c r="D261" s="97"/>
    </row>
    <row r="262" spans="2:4" x14ac:dyDescent="0.25">
      <c r="B262" s="101"/>
      <c r="C262" s="64"/>
      <c r="D262" s="97"/>
    </row>
    <row r="263" spans="2:4" x14ac:dyDescent="0.25">
      <c r="B263" s="101"/>
      <c r="C263" s="64"/>
      <c r="D263" s="97"/>
    </row>
    <row r="264" spans="2:4" x14ac:dyDescent="0.25">
      <c r="B264" s="101"/>
      <c r="C264" s="64"/>
      <c r="D264" s="97"/>
    </row>
    <row r="265" spans="2:4" x14ac:dyDescent="0.25">
      <c r="B265" s="101"/>
      <c r="C265" s="64"/>
      <c r="D265" s="97"/>
    </row>
    <row r="266" spans="2:4" x14ac:dyDescent="0.25">
      <c r="B266" s="101"/>
      <c r="C266" s="64"/>
      <c r="D266" s="97"/>
    </row>
    <row r="267" spans="2:4" x14ac:dyDescent="0.25">
      <c r="B267" s="101"/>
      <c r="C267" s="64"/>
      <c r="D267" s="97"/>
    </row>
    <row r="268" spans="2:4" x14ac:dyDescent="0.25">
      <c r="B268" s="101"/>
      <c r="C268" s="64"/>
      <c r="D268" s="97"/>
    </row>
    <row r="269" spans="2:4" x14ac:dyDescent="0.25">
      <c r="B269" s="101"/>
      <c r="C269" s="64"/>
      <c r="D269" s="97"/>
    </row>
    <row r="270" spans="2:4" x14ac:dyDescent="0.25">
      <c r="B270" s="101"/>
      <c r="C270" s="64"/>
      <c r="D270" s="97"/>
    </row>
    <row r="271" spans="2:4" x14ac:dyDescent="0.25">
      <c r="B271" s="101"/>
      <c r="C271" s="64"/>
      <c r="D271" s="97"/>
    </row>
    <row r="272" spans="2:4" x14ac:dyDescent="0.25">
      <c r="B272" s="101"/>
      <c r="C272" s="64"/>
      <c r="D272" s="97"/>
    </row>
    <row r="273" spans="2:4" x14ac:dyDescent="0.25">
      <c r="B273" s="101"/>
      <c r="C273" s="64"/>
      <c r="D273" s="97"/>
    </row>
    <row r="274" spans="2:4" x14ac:dyDescent="0.25">
      <c r="B274" s="101"/>
      <c r="C274" s="64"/>
      <c r="D274" s="97"/>
    </row>
    <row r="275" spans="2:4" x14ac:dyDescent="0.25">
      <c r="B275" s="101"/>
      <c r="C275" s="64"/>
      <c r="D275" s="97"/>
    </row>
    <row r="276" spans="2:4" x14ac:dyDescent="0.25">
      <c r="B276" s="101"/>
      <c r="C276" s="64"/>
      <c r="D276" s="97"/>
    </row>
    <row r="277" spans="2:4" x14ac:dyDescent="0.25">
      <c r="B277" s="101"/>
      <c r="C277" s="64"/>
      <c r="D277" s="97"/>
    </row>
    <row r="278" spans="2:4" x14ac:dyDescent="0.25">
      <c r="B278" s="101"/>
      <c r="C278" s="64"/>
      <c r="D278" s="97"/>
    </row>
    <row r="279" spans="2:4" x14ac:dyDescent="0.25">
      <c r="B279" s="101"/>
      <c r="C279" s="64"/>
      <c r="D279" s="97"/>
    </row>
    <row r="280" spans="2:4" x14ac:dyDescent="0.25">
      <c r="B280" s="101"/>
      <c r="C280" s="64"/>
      <c r="D280" s="97"/>
    </row>
    <row r="281" spans="2:4" x14ac:dyDescent="0.25">
      <c r="B281" s="101"/>
      <c r="C281" s="64"/>
      <c r="D281" s="97"/>
    </row>
    <row r="282" spans="2:4" x14ac:dyDescent="0.25">
      <c r="B282" s="101"/>
      <c r="C282" s="64"/>
      <c r="D282" s="97"/>
    </row>
    <row r="283" spans="2:4" x14ac:dyDescent="0.25">
      <c r="B283" s="101"/>
      <c r="C283" s="64"/>
      <c r="D283" s="97"/>
    </row>
    <row r="284" spans="2:4" x14ac:dyDescent="0.25">
      <c r="B284" s="101"/>
      <c r="C284" s="64"/>
      <c r="D284" s="97"/>
    </row>
    <row r="285" spans="2:4" x14ac:dyDescent="0.25">
      <c r="B285" s="101"/>
      <c r="C285" s="64"/>
      <c r="D285" s="97"/>
    </row>
    <row r="286" spans="2:4" x14ac:dyDescent="0.25">
      <c r="B286" s="101"/>
      <c r="C286" s="64"/>
      <c r="D286" s="97"/>
    </row>
    <row r="287" spans="2:4" x14ac:dyDescent="0.25">
      <c r="B287" s="101"/>
      <c r="C287" s="64"/>
      <c r="D287" s="97"/>
    </row>
    <row r="288" spans="2:4" x14ac:dyDescent="0.25">
      <c r="B288" s="101"/>
      <c r="C288" s="64"/>
      <c r="D288" s="97"/>
    </row>
    <row r="289" spans="2:4" x14ac:dyDescent="0.25">
      <c r="B289" s="101"/>
      <c r="C289" s="64"/>
      <c r="D289" s="97"/>
    </row>
    <row r="290" spans="2:4" x14ac:dyDescent="0.25">
      <c r="B290" s="101"/>
      <c r="C290" s="64"/>
      <c r="D290" s="97"/>
    </row>
    <row r="291" spans="2:4" x14ac:dyDescent="0.25">
      <c r="B291" s="101"/>
      <c r="C291" s="64"/>
      <c r="D291" s="97"/>
    </row>
    <row r="292" spans="2:4" x14ac:dyDescent="0.25">
      <c r="B292" s="101"/>
      <c r="C292" s="64"/>
      <c r="D292" s="97"/>
    </row>
    <row r="293" spans="2:4" x14ac:dyDescent="0.25">
      <c r="B293" s="101"/>
      <c r="C293" s="64"/>
      <c r="D293" s="97"/>
    </row>
    <row r="294" spans="2:4" x14ac:dyDescent="0.25">
      <c r="B294" s="101"/>
      <c r="C294" s="64"/>
      <c r="D294" s="97"/>
    </row>
    <row r="295" spans="2:4" x14ac:dyDescent="0.25">
      <c r="B295" s="101"/>
      <c r="C295" s="64"/>
      <c r="D295" s="97"/>
    </row>
    <row r="296" spans="2:4" x14ac:dyDescent="0.25">
      <c r="B296" s="101"/>
      <c r="C296" s="64"/>
      <c r="D296" s="97"/>
    </row>
    <row r="297" spans="2:4" x14ac:dyDescent="0.25">
      <c r="B297" s="101"/>
      <c r="C297" s="64"/>
      <c r="D297" s="97"/>
    </row>
    <row r="298" spans="2:4" x14ac:dyDescent="0.25">
      <c r="B298" s="101"/>
      <c r="C298" s="64"/>
      <c r="D298" s="97"/>
    </row>
    <row r="299" spans="2:4" x14ac:dyDescent="0.25">
      <c r="B299" s="101"/>
      <c r="C299" s="64"/>
      <c r="D299" s="97"/>
    </row>
    <row r="300" spans="2:4" x14ac:dyDescent="0.25">
      <c r="B300" s="101"/>
      <c r="C300" s="64"/>
      <c r="D300" s="97"/>
    </row>
    <row r="301" spans="2:4" x14ac:dyDescent="0.25">
      <c r="B301" s="101"/>
      <c r="C301" s="64"/>
      <c r="D301" s="97"/>
    </row>
    <row r="302" spans="2:4" x14ac:dyDescent="0.25">
      <c r="B302" s="101"/>
      <c r="C302" s="64"/>
      <c r="D302" s="97"/>
    </row>
    <row r="303" spans="2:4" x14ac:dyDescent="0.25">
      <c r="B303" s="101"/>
      <c r="C303" s="64"/>
      <c r="D303" s="97"/>
    </row>
    <row r="304" spans="2:4" x14ac:dyDescent="0.25">
      <c r="B304" s="101"/>
      <c r="C304" s="64"/>
      <c r="D304" s="97"/>
    </row>
  </sheetData>
  <mergeCells count="5">
    <mergeCell ref="B51:D51"/>
    <mergeCell ref="D4:E4"/>
    <mergeCell ref="A2:E2"/>
    <mergeCell ref="D1:E1"/>
    <mergeCell ref="A3:E3"/>
  </mergeCells>
  <pageMargins left="0.7" right="0.7" top="0.75" bottom="0.7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44"/>
  <sheetViews>
    <sheetView zoomScaleNormal="100" workbookViewId="0"/>
  </sheetViews>
  <sheetFormatPr defaultColWidth="9.140625" defaultRowHeight="15" x14ac:dyDescent="0.25"/>
  <cols>
    <col min="1" max="1" width="11.5703125" style="94" customWidth="1"/>
    <col min="2" max="2" width="49.7109375" style="22" customWidth="1"/>
    <col min="3" max="3" width="11" style="95" customWidth="1"/>
    <col min="4" max="4" width="19.42578125" style="22" customWidth="1"/>
    <col min="5" max="5" width="15.28515625" style="22" customWidth="1"/>
    <col min="6" max="6" width="18" style="22" customWidth="1"/>
    <col min="7" max="7" width="20.28515625" style="22" customWidth="1"/>
    <col min="8" max="8" width="59.5703125" style="22" customWidth="1"/>
    <col min="9" max="16384" width="9.140625" style="22"/>
  </cols>
  <sheetData>
    <row r="1" spans="1:8" ht="15.75" x14ac:dyDescent="0.3">
      <c r="A1" s="330"/>
      <c r="B1" s="1635"/>
      <c r="C1" s="1635"/>
      <c r="D1" s="1635"/>
      <c r="E1" s="1635"/>
      <c r="F1" s="1635"/>
      <c r="G1" s="1635"/>
    </row>
    <row r="2" spans="1:8" ht="15.75" x14ac:dyDescent="0.3">
      <c r="A2" s="330"/>
      <c r="B2" s="1635"/>
      <c r="C2" s="1635"/>
      <c r="D2" s="1635"/>
      <c r="E2" s="1635"/>
      <c r="F2" s="1635"/>
      <c r="G2" s="1635"/>
    </row>
    <row r="3" spans="1:8" x14ac:dyDescent="0.25">
      <c r="A3" s="1634" t="s">
        <v>608</v>
      </c>
      <c r="B3" s="1634"/>
      <c r="C3" s="1634"/>
      <c r="D3" s="1634"/>
      <c r="E3" s="1634"/>
      <c r="F3" s="1634"/>
      <c r="G3" s="1634"/>
    </row>
    <row r="4" spans="1:8" ht="14.25" customHeight="1" thickBot="1" x14ac:dyDescent="0.35">
      <c r="A4" s="188"/>
      <c r="B4" s="341"/>
      <c r="C4" s="13"/>
      <c r="D4" s="341"/>
      <c r="E4" s="341"/>
      <c r="F4" s="341"/>
      <c r="G4" s="341"/>
    </row>
    <row r="5" spans="1:8" ht="40.5" customHeight="1" thickBot="1" x14ac:dyDescent="0.3">
      <c r="A5" s="1636" t="s">
        <v>396</v>
      </c>
      <c r="B5" s="1638" t="s">
        <v>268</v>
      </c>
      <c r="C5" s="1640" t="s">
        <v>919</v>
      </c>
      <c r="D5" s="1642" t="s">
        <v>437</v>
      </c>
      <c r="E5" s="1643"/>
      <c r="F5" s="1644"/>
      <c r="G5" s="345" t="s">
        <v>438</v>
      </c>
      <c r="H5" s="93"/>
    </row>
    <row r="6" spans="1:8" ht="38.25" customHeight="1" thickBot="1" x14ac:dyDescent="0.3">
      <c r="A6" s="1637"/>
      <c r="B6" s="1639"/>
      <c r="C6" s="1641"/>
      <c r="D6" s="440" t="s">
        <v>71</v>
      </c>
      <c r="E6" s="331" t="s">
        <v>72</v>
      </c>
      <c r="F6" s="331" t="s">
        <v>73</v>
      </c>
      <c r="G6" s="331" t="s">
        <v>73</v>
      </c>
    </row>
    <row r="7" spans="1:8" ht="15.75" thickBot="1" x14ac:dyDescent="0.3">
      <c r="A7" s="217" t="s">
        <v>74</v>
      </c>
      <c r="B7" s="24"/>
      <c r="C7" s="24"/>
      <c r="D7" s="217"/>
      <c r="E7" s="24"/>
      <c r="F7" s="500"/>
      <c r="G7" s="500"/>
    </row>
    <row r="8" spans="1:8" x14ac:dyDescent="0.25">
      <c r="A8" s="517" t="s">
        <v>362</v>
      </c>
      <c r="B8" s="521" t="s">
        <v>75</v>
      </c>
      <c r="C8" s="528" t="s">
        <v>277</v>
      </c>
      <c r="D8" s="545">
        <f>'S14'!C17</f>
        <v>8473075.9500000011</v>
      </c>
      <c r="E8" s="546"/>
      <c r="F8" s="532">
        <f>E8+D8</f>
        <v>8473075.9500000011</v>
      </c>
      <c r="G8" s="547">
        <f>'S14'!D17</f>
        <v>6993038.9299999997</v>
      </c>
    </row>
    <row r="9" spans="1:8" x14ac:dyDescent="0.25">
      <c r="A9" s="518" t="s">
        <v>363</v>
      </c>
      <c r="B9" s="522" t="s">
        <v>76</v>
      </c>
      <c r="C9" s="529"/>
      <c r="D9" s="534"/>
      <c r="E9" s="535"/>
      <c r="F9" s="533">
        <f t="shared" ref="F9:F19" si="0">E9+D9</f>
        <v>0</v>
      </c>
      <c r="G9" s="536"/>
    </row>
    <row r="10" spans="1:8" x14ac:dyDescent="0.25">
      <c r="A10" s="518" t="s">
        <v>364</v>
      </c>
      <c r="B10" s="523" t="s">
        <v>1012</v>
      </c>
      <c r="C10" s="529" t="s">
        <v>253</v>
      </c>
      <c r="D10" s="534">
        <f>'S14'!C42</f>
        <v>408976.87</v>
      </c>
      <c r="E10" s="535">
        <f>'S14'!D42</f>
        <v>0</v>
      </c>
      <c r="F10" s="533">
        <f t="shared" si="0"/>
        <v>408976.87</v>
      </c>
      <c r="G10" s="536">
        <f>'S14'!F42</f>
        <v>0</v>
      </c>
    </row>
    <row r="11" spans="1:8" x14ac:dyDescent="0.25">
      <c r="A11" s="518" t="s">
        <v>365</v>
      </c>
      <c r="B11" s="523" t="s">
        <v>359</v>
      </c>
      <c r="C11" s="529" t="s">
        <v>252</v>
      </c>
      <c r="D11" s="534">
        <f>'S14'!E37</f>
        <v>7887741.9900000002</v>
      </c>
      <c r="E11" s="535">
        <f>'S14'!H37</f>
        <v>404548.05</v>
      </c>
      <c r="F11" s="533">
        <f t="shared" si="0"/>
        <v>8292290.04</v>
      </c>
      <c r="G11" s="536">
        <f>'S14'!K37</f>
        <v>6956561.379999999</v>
      </c>
    </row>
    <row r="12" spans="1:8" ht="18" customHeight="1" x14ac:dyDescent="0.25">
      <c r="A12" s="518" t="s">
        <v>366</v>
      </c>
      <c r="B12" s="524" t="s">
        <v>745</v>
      </c>
      <c r="C12" s="529" t="s">
        <v>867</v>
      </c>
      <c r="D12" s="534">
        <f>'S14'!C43+'S15'!C11</f>
        <v>40904.589999999997</v>
      </c>
      <c r="E12" s="535">
        <f>'S14'!D43+'S15'!D11</f>
        <v>0</v>
      </c>
      <c r="F12" s="533">
        <f>'S14'!E43+'S15'!E11</f>
        <v>40904.589999999997</v>
      </c>
      <c r="G12" s="536">
        <f>'S14'!F43+'S15'!F11</f>
        <v>0</v>
      </c>
    </row>
    <row r="13" spans="1:8" ht="17.25" customHeight="1" x14ac:dyDescent="0.25">
      <c r="A13" s="518" t="s">
        <v>367</v>
      </c>
      <c r="B13" s="523" t="s">
        <v>345</v>
      </c>
      <c r="C13" s="529" t="s">
        <v>253</v>
      </c>
      <c r="D13" s="534">
        <f>'S14'!C46</f>
        <v>0</v>
      </c>
      <c r="E13" s="535">
        <f>'S14'!D46</f>
        <v>0</v>
      </c>
      <c r="F13" s="533">
        <f t="shared" si="0"/>
        <v>0</v>
      </c>
      <c r="G13" s="536">
        <f>'S14'!F46</f>
        <v>0</v>
      </c>
    </row>
    <row r="14" spans="1:8" ht="37.5" customHeight="1" x14ac:dyDescent="0.25">
      <c r="A14" s="518" t="s">
        <v>368</v>
      </c>
      <c r="B14" s="525" t="s">
        <v>360</v>
      </c>
      <c r="C14" s="530" t="s">
        <v>250</v>
      </c>
      <c r="D14" s="534">
        <f>'S15'!C16+'S15'!C13+'S15'!C12</f>
        <v>123386.37</v>
      </c>
      <c r="E14" s="535">
        <f>'S15'!D16+'S15'!D13+'S15'!D12</f>
        <v>201357.94</v>
      </c>
      <c r="F14" s="533">
        <f>'S15'!E16+'S15'!E13+'S15'!E12</f>
        <v>324744.31</v>
      </c>
      <c r="G14" s="536">
        <f>'S15'!F16+'S15'!F13+'S15'!F12</f>
        <v>343740.77</v>
      </c>
    </row>
    <row r="15" spans="1:8" ht="20.25" customHeight="1" x14ac:dyDescent="0.25">
      <c r="A15" s="518" t="s">
        <v>369</v>
      </c>
      <c r="B15" s="522" t="s">
        <v>872</v>
      </c>
      <c r="C15" s="530" t="s">
        <v>920</v>
      </c>
      <c r="D15" s="534">
        <f>IF('S15'!C26-'S17'!C34&gt;0,'S15'!C26-'S17'!C34,0)</f>
        <v>97319.2</v>
      </c>
      <c r="E15" s="535">
        <f>IF('S15'!D26-'S17'!D34&gt;0,'S15'!D26-'S17'!D34,0)</f>
        <v>0</v>
      </c>
      <c r="F15" s="533">
        <f t="shared" si="0"/>
        <v>97319.2</v>
      </c>
      <c r="G15" s="536">
        <f>IF('S15'!F26-'S17'!F34&gt;0,'S15'!F26-'S17'!F34,0)</f>
        <v>36266.25</v>
      </c>
    </row>
    <row r="16" spans="1:8" x14ac:dyDescent="0.25">
      <c r="A16" s="518" t="s">
        <v>370</v>
      </c>
      <c r="B16" s="522" t="s">
        <v>77</v>
      </c>
      <c r="C16" s="530" t="s">
        <v>250</v>
      </c>
      <c r="D16" s="534">
        <f>'S15'!C10</f>
        <v>54904.12</v>
      </c>
      <c r="E16" s="535">
        <f>'S15'!D10</f>
        <v>0</v>
      </c>
      <c r="F16" s="533">
        <f t="shared" si="0"/>
        <v>54904.12</v>
      </c>
      <c r="G16" s="536">
        <f>'S15'!F10</f>
        <v>48273.98</v>
      </c>
    </row>
    <row r="17" spans="1:7" ht="21.75" customHeight="1" x14ac:dyDescent="0.25">
      <c r="A17" s="518" t="s">
        <v>371</v>
      </c>
      <c r="B17" s="522" t="s">
        <v>868</v>
      </c>
      <c r="C17" s="530" t="s">
        <v>79</v>
      </c>
      <c r="D17" s="534">
        <f>'S16'!C17</f>
        <v>0</v>
      </c>
      <c r="E17" s="535">
        <f>'S16'!D17</f>
        <v>0</v>
      </c>
      <c r="F17" s="533">
        <f t="shared" si="0"/>
        <v>0</v>
      </c>
      <c r="G17" s="536">
        <f>'S16'!F17</f>
        <v>0</v>
      </c>
    </row>
    <row r="18" spans="1:7" ht="15.75" thickBot="1" x14ac:dyDescent="0.3">
      <c r="A18" s="519" t="s">
        <v>361</v>
      </c>
      <c r="B18" s="526" t="s">
        <v>585</v>
      </c>
      <c r="C18" s="531" t="s">
        <v>610</v>
      </c>
      <c r="D18" s="537">
        <f>'S18'!C12</f>
        <v>0</v>
      </c>
      <c r="E18" s="538">
        <f>'S18'!D12</f>
        <v>0</v>
      </c>
      <c r="F18" s="539">
        <f t="shared" si="0"/>
        <v>0</v>
      </c>
      <c r="G18" s="540">
        <f>'S18'!F12</f>
        <v>0</v>
      </c>
    </row>
    <row r="19" spans="1:7" ht="15.75" thickBot="1" x14ac:dyDescent="0.3">
      <c r="A19" s="520" t="s">
        <v>372</v>
      </c>
      <c r="B19" s="527" t="s">
        <v>80</v>
      </c>
      <c r="C19" s="448"/>
      <c r="D19" s="541">
        <f>SUM(D8:D18)</f>
        <v>17086309.090000004</v>
      </c>
      <c r="E19" s="542">
        <f>SUM(E8:E18)</f>
        <v>605905.99</v>
      </c>
      <c r="F19" s="543">
        <f t="shared" si="0"/>
        <v>17692215.080000002</v>
      </c>
      <c r="G19" s="544">
        <f>SUM(G8:G18)</f>
        <v>14377881.309999999</v>
      </c>
    </row>
    <row r="20" spans="1:7" ht="15.75" thickBot="1" x14ac:dyDescent="0.3">
      <c r="A20" s="217" t="s">
        <v>81</v>
      </c>
      <c r="B20" s="24"/>
      <c r="C20" s="24"/>
      <c r="D20" s="501"/>
      <c r="E20" s="501"/>
      <c r="F20" s="502"/>
      <c r="G20" s="503"/>
    </row>
    <row r="21" spans="1:7" x14ac:dyDescent="0.25">
      <c r="A21" s="506" t="s">
        <v>373</v>
      </c>
      <c r="B21" s="513" t="s">
        <v>127</v>
      </c>
      <c r="C21" s="549" t="s">
        <v>261</v>
      </c>
      <c r="D21" s="545">
        <f>'S17'!C11</f>
        <v>5736180.8200000003</v>
      </c>
      <c r="E21" s="546">
        <f>'S17'!D11</f>
        <v>165741.5</v>
      </c>
      <c r="F21" s="532">
        <f t="shared" ref="F21:F32" si="1">E21+D21</f>
        <v>5901922.3200000003</v>
      </c>
      <c r="G21" s="547">
        <f>'S17'!F11</f>
        <v>4769781.92</v>
      </c>
    </row>
    <row r="22" spans="1:7" x14ac:dyDescent="0.25">
      <c r="A22" s="108" t="s">
        <v>374</v>
      </c>
      <c r="B22" s="504" t="s">
        <v>128</v>
      </c>
      <c r="C22" s="550" t="s">
        <v>261</v>
      </c>
      <c r="D22" s="534">
        <f>'S17'!C12</f>
        <v>1703610.18</v>
      </c>
      <c r="E22" s="535">
        <f>'S17'!D12</f>
        <v>1040</v>
      </c>
      <c r="F22" s="533">
        <f t="shared" si="1"/>
        <v>1704650.18</v>
      </c>
      <c r="G22" s="536">
        <f>'S17'!F12</f>
        <v>3314429.69</v>
      </c>
    </row>
    <row r="23" spans="1:7" ht="17.25" customHeight="1" x14ac:dyDescent="0.25">
      <c r="A23" s="108" t="s">
        <v>375</v>
      </c>
      <c r="B23" s="504" t="s">
        <v>92</v>
      </c>
      <c r="C23" s="550" t="s">
        <v>869</v>
      </c>
      <c r="D23" s="534">
        <f>'S17'!E58</f>
        <v>0</v>
      </c>
      <c r="E23" s="535">
        <f>'S17'!H58</f>
        <v>0</v>
      </c>
      <c r="F23" s="533">
        <f t="shared" si="1"/>
        <v>0</v>
      </c>
      <c r="G23" s="536">
        <f>'S17'!K58</f>
        <v>127866.8</v>
      </c>
    </row>
    <row r="24" spans="1:7" x14ac:dyDescent="0.25">
      <c r="A24" s="108" t="s">
        <v>376</v>
      </c>
      <c r="B24" s="504" t="s">
        <v>129</v>
      </c>
      <c r="C24" s="550" t="s">
        <v>870</v>
      </c>
      <c r="D24" s="534">
        <f>'S17'!C69</f>
        <v>1625255.2</v>
      </c>
      <c r="E24" s="535">
        <f>'S17'!D69</f>
        <v>45194.43</v>
      </c>
      <c r="F24" s="533">
        <f t="shared" si="1"/>
        <v>1670449.63</v>
      </c>
      <c r="G24" s="536">
        <f>'S17'!F69</f>
        <v>0</v>
      </c>
    </row>
    <row r="25" spans="1:7" x14ac:dyDescent="0.25">
      <c r="A25" s="108" t="s">
        <v>377</v>
      </c>
      <c r="B25" s="504" t="s">
        <v>746</v>
      </c>
      <c r="C25" s="550" t="s">
        <v>261</v>
      </c>
      <c r="D25" s="534">
        <f>'S17'!C26+'S17'!C25+'S17'!C33</f>
        <v>378150.91000000003</v>
      </c>
      <c r="E25" s="535">
        <f>'S17'!D26+'S17'!D25+'S17'!D33</f>
        <v>0</v>
      </c>
      <c r="F25" s="533">
        <f t="shared" si="1"/>
        <v>378150.91000000003</v>
      </c>
      <c r="G25" s="536">
        <f>'S17'!F26+'S17'!F25+'S17'!F33</f>
        <v>109707.98999999999</v>
      </c>
    </row>
    <row r="26" spans="1:7" x14ac:dyDescent="0.25">
      <c r="A26" s="108" t="s">
        <v>378</v>
      </c>
      <c r="B26" s="512" t="s">
        <v>611</v>
      </c>
      <c r="C26" s="550" t="s">
        <v>261</v>
      </c>
      <c r="D26" s="534">
        <f>'S17'!C19</f>
        <v>0</v>
      </c>
      <c r="E26" s="535">
        <f>'S17'!D19</f>
        <v>0</v>
      </c>
      <c r="F26" s="533">
        <f t="shared" si="1"/>
        <v>0</v>
      </c>
      <c r="G26" s="536">
        <f>'S17'!F19</f>
        <v>0</v>
      </c>
    </row>
    <row r="27" spans="1:7" ht="18" customHeight="1" x14ac:dyDescent="0.25">
      <c r="A27" s="108" t="s">
        <v>379</v>
      </c>
      <c r="B27" s="504" t="s">
        <v>612</v>
      </c>
      <c r="C27" s="550" t="s">
        <v>261</v>
      </c>
      <c r="D27" s="534">
        <f>'S17'!C16</f>
        <v>1728256.55</v>
      </c>
      <c r="E27" s="535">
        <f>'S17'!D16</f>
        <v>4254.3900000000003</v>
      </c>
      <c r="F27" s="533">
        <f t="shared" si="1"/>
        <v>1732510.94</v>
      </c>
      <c r="G27" s="536">
        <f>'S17'!F16</f>
        <v>469373.62</v>
      </c>
    </row>
    <row r="28" spans="1:7" x14ac:dyDescent="0.25">
      <c r="A28" s="108" t="s">
        <v>380</v>
      </c>
      <c r="B28" s="407" t="s">
        <v>259</v>
      </c>
      <c r="C28" s="550" t="s">
        <v>261</v>
      </c>
      <c r="D28" s="555">
        <f>'S17'!C22</f>
        <v>638298.34</v>
      </c>
      <c r="E28" s="535">
        <f>'S17'!D22</f>
        <v>398696.62</v>
      </c>
      <c r="F28" s="533">
        <f t="shared" si="1"/>
        <v>1036994.96</v>
      </c>
      <c r="G28" s="536">
        <f>'S17'!F22</f>
        <v>611763.6</v>
      </c>
    </row>
    <row r="29" spans="1:7" ht="27" customHeight="1" x14ac:dyDescent="0.25">
      <c r="A29" s="108" t="s">
        <v>381</v>
      </c>
      <c r="B29" s="505" t="s">
        <v>873</v>
      </c>
      <c r="C29" s="551" t="s">
        <v>609</v>
      </c>
      <c r="D29" s="555">
        <f>IF('S15'!C26-'S17'!C34&lt;0,'S15'!C26-'S17'!C34,0)*(-1)</f>
        <v>0</v>
      </c>
      <c r="E29" s="535">
        <f>IF('S15'!D26-'S17'!D34&lt;0,'S15'!D26-'S17'!D34,0)*(-1)</f>
        <v>0</v>
      </c>
      <c r="F29" s="533">
        <f t="shared" si="1"/>
        <v>0</v>
      </c>
      <c r="G29" s="536">
        <f>IF('S15'!F26-'S17'!F34&lt;0,'S15'!F26-'S17'!F34,0)*(-1)</f>
        <v>0</v>
      </c>
    </row>
    <row r="30" spans="1:7" x14ac:dyDescent="0.25">
      <c r="A30" s="108" t="s">
        <v>382</v>
      </c>
      <c r="B30" s="512" t="s">
        <v>613</v>
      </c>
      <c r="C30" s="550" t="s">
        <v>261</v>
      </c>
      <c r="D30" s="534">
        <f>'S17'!C24</f>
        <v>25439</v>
      </c>
      <c r="E30" s="535">
        <f>'S17'!D24</f>
        <v>0</v>
      </c>
      <c r="F30" s="533">
        <f t="shared" si="1"/>
        <v>25439</v>
      </c>
      <c r="G30" s="536">
        <f>'S17'!F24</f>
        <v>26551</v>
      </c>
    </row>
    <row r="31" spans="1:7" x14ac:dyDescent="0.25">
      <c r="A31" s="108" t="s">
        <v>383</v>
      </c>
      <c r="B31" s="504" t="s">
        <v>871</v>
      </c>
      <c r="C31" s="552" t="s">
        <v>79</v>
      </c>
      <c r="D31" s="534">
        <f>'S16'!C28</f>
        <v>0</v>
      </c>
      <c r="E31" s="535">
        <f>'S16'!D28</f>
        <v>0</v>
      </c>
      <c r="F31" s="533">
        <f t="shared" si="1"/>
        <v>0</v>
      </c>
      <c r="G31" s="536">
        <f>'S16'!F28</f>
        <v>0</v>
      </c>
    </row>
    <row r="32" spans="1:7" ht="15.75" thickBot="1" x14ac:dyDescent="0.3">
      <c r="A32" s="514" t="s">
        <v>615</v>
      </c>
      <c r="B32" s="548" t="s">
        <v>614</v>
      </c>
      <c r="C32" s="553" t="s">
        <v>610</v>
      </c>
      <c r="D32" s="556">
        <f>'S18'!C18</f>
        <v>0</v>
      </c>
      <c r="E32" s="538">
        <f>'S18'!D18</f>
        <v>0</v>
      </c>
      <c r="F32" s="539">
        <f t="shared" si="1"/>
        <v>0</v>
      </c>
      <c r="G32" s="540">
        <f>'S18'!F18</f>
        <v>0</v>
      </c>
    </row>
    <row r="33" spans="1:7" ht="15.75" thickBot="1" x14ac:dyDescent="0.3">
      <c r="A33" s="515" t="s">
        <v>630</v>
      </c>
      <c r="B33" s="516" t="s">
        <v>84</v>
      </c>
      <c r="C33" s="554"/>
      <c r="D33" s="541">
        <f>SUM(D21:D32)</f>
        <v>11835191</v>
      </c>
      <c r="E33" s="542">
        <f>SUM(E21:E32)</f>
        <v>614926.93999999994</v>
      </c>
      <c r="F33" s="543">
        <f>SUM(F21:F32)</f>
        <v>12450117.939999998</v>
      </c>
      <c r="G33" s="544">
        <f>SUM(G21:G32)</f>
        <v>9429474.6199999992</v>
      </c>
    </row>
    <row r="34" spans="1:7" ht="15.75" thickBot="1" x14ac:dyDescent="0.3">
      <c r="A34" s="507"/>
      <c r="B34" s="508"/>
      <c r="C34" s="508"/>
      <c r="D34" s="509"/>
      <c r="E34" s="509"/>
      <c r="F34" s="510"/>
      <c r="G34" s="511"/>
    </row>
    <row r="35" spans="1:7" ht="15.75" thickBot="1" x14ac:dyDescent="0.3">
      <c r="A35" s="276" t="s">
        <v>631</v>
      </c>
      <c r="B35" s="278" t="s">
        <v>87</v>
      </c>
      <c r="C35" s="277"/>
      <c r="D35" s="557">
        <f>D19-D33</f>
        <v>5251118.0900000036</v>
      </c>
      <c r="E35" s="557">
        <f>E19-E33</f>
        <v>-9020.9499999999534</v>
      </c>
      <c r="F35" s="557">
        <f>E35+D35</f>
        <v>5242097.1400000034</v>
      </c>
      <c r="G35" s="557">
        <f>G19-G33</f>
        <v>4948406.6899999995</v>
      </c>
    </row>
    <row r="36" spans="1:7" x14ac:dyDescent="0.25">
      <c r="A36" s="332"/>
      <c r="B36" s="1"/>
      <c r="C36" s="342"/>
      <c r="D36" s="1"/>
      <c r="E36" s="1"/>
      <c r="F36" s="1"/>
      <c r="G36" s="1"/>
    </row>
    <row r="37" spans="1:7" x14ac:dyDescent="0.25">
      <c r="A37" s="333"/>
      <c r="B37" s="365" t="s">
        <v>1013</v>
      </c>
      <c r="C37" s="334"/>
      <c r="D37" s="334"/>
      <c r="E37" s="1"/>
      <c r="F37" s="1"/>
      <c r="G37" s="1"/>
    </row>
    <row r="38" spans="1:7" x14ac:dyDescent="0.25">
      <c r="A38" s="332"/>
      <c r="B38" s="365" t="s">
        <v>1014</v>
      </c>
      <c r="C38" s="365"/>
      <c r="D38" s="365"/>
      <c r="E38" s="1"/>
      <c r="F38" s="1"/>
      <c r="G38" s="1"/>
    </row>
    <row r="39" spans="1:7" ht="13.5" customHeight="1" x14ac:dyDescent="0.25">
      <c r="A39" s="332"/>
      <c r="B39" s="366"/>
      <c r="C39" s="342"/>
      <c r="D39" s="1"/>
      <c r="E39" s="1"/>
      <c r="F39" s="1"/>
      <c r="G39" s="1"/>
    </row>
    <row r="40" spans="1:7" ht="39" customHeight="1" x14ac:dyDescent="0.25">
      <c r="A40" s="335" t="s">
        <v>603</v>
      </c>
      <c r="B40" s="366"/>
      <c r="C40" s="342"/>
      <c r="D40" s="1"/>
      <c r="E40" s="1"/>
      <c r="F40" s="1"/>
      <c r="G40" s="1"/>
    </row>
    <row r="41" spans="1:7" s="96" customFormat="1" ht="13.5" customHeight="1" x14ac:dyDescent="0.25">
      <c r="A41" s="332"/>
      <c r="B41" s="92" t="s">
        <v>604</v>
      </c>
      <c r="C41" s="342"/>
      <c r="D41" s="1"/>
      <c r="E41" s="1"/>
      <c r="F41" s="1"/>
      <c r="G41" s="1"/>
    </row>
    <row r="42" spans="1:7" ht="38.25" x14ac:dyDescent="0.25">
      <c r="A42" s="332"/>
      <c r="B42" s="109" t="s">
        <v>605</v>
      </c>
      <c r="C42" s="342"/>
      <c r="D42" s="1"/>
      <c r="E42" s="1"/>
      <c r="F42" s="1"/>
      <c r="G42" s="1"/>
    </row>
    <row r="43" spans="1:7" x14ac:dyDescent="0.25">
      <c r="A43" s="336"/>
      <c r="B43" s="4" t="s">
        <v>606</v>
      </c>
      <c r="C43" s="89"/>
      <c r="D43" s="54"/>
      <c r="E43" s="54"/>
      <c r="F43" s="54"/>
      <c r="G43" s="54"/>
    </row>
    <row r="44" spans="1:7" x14ac:dyDescent="0.25">
      <c r="A44" s="332"/>
      <c r="B44" s="1"/>
      <c r="C44" s="342"/>
      <c r="D44" s="1"/>
      <c r="E44" s="1"/>
      <c r="F44" s="1"/>
      <c r="G44" s="1"/>
    </row>
  </sheetData>
  <mergeCells count="7">
    <mergeCell ref="B1:G1"/>
    <mergeCell ref="B2:G2"/>
    <mergeCell ref="A5:A6"/>
    <mergeCell ref="B5:B6"/>
    <mergeCell ref="C5:C6"/>
    <mergeCell ref="D5:F5"/>
    <mergeCell ref="A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I76"/>
  <sheetViews>
    <sheetView topLeftCell="A19" zoomScaleNormal="100" workbookViewId="0">
      <selection activeCell="F24" sqref="F24"/>
    </sheetView>
  </sheetViews>
  <sheetFormatPr defaultColWidth="9.140625" defaultRowHeight="15" x14ac:dyDescent="0.25"/>
  <cols>
    <col min="1" max="1" width="12.5703125" style="1" customWidth="1"/>
    <col min="2" max="2" width="64" style="1" customWidth="1"/>
    <col min="3" max="9" width="16.7109375" style="1" customWidth="1"/>
    <col min="10" max="16384" width="9.140625" style="1"/>
  </cols>
  <sheetData>
    <row r="2" spans="1:9" ht="15.75" customHeight="1" x14ac:dyDescent="0.25">
      <c r="A2" s="1649" t="s">
        <v>626</v>
      </c>
      <c r="B2" s="1649"/>
      <c r="C2" s="1649"/>
      <c r="D2" s="1649"/>
      <c r="E2" s="1649"/>
      <c r="F2" s="1649"/>
      <c r="G2" s="1649"/>
      <c r="H2" s="1649"/>
      <c r="I2" s="1649"/>
    </row>
    <row r="3" spans="1:9" ht="16.5" thickBot="1" x14ac:dyDescent="0.35">
      <c r="A3" s="367"/>
      <c r="B3" s="1650"/>
      <c r="C3" s="1650"/>
      <c r="D3" s="368"/>
      <c r="E3" s="368"/>
      <c r="F3" s="368"/>
      <c r="G3" s="368"/>
      <c r="H3" s="368"/>
      <c r="I3" s="368"/>
    </row>
    <row r="4" spans="1:9" ht="21.75" customHeight="1" x14ac:dyDescent="0.25">
      <c r="A4" s="1651" t="s">
        <v>396</v>
      </c>
      <c r="B4" s="1653" t="s">
        <v>268</v>
      </c>
      <c r="C4" s="1655" t="s">
        <v>627</v>
      </c>
      <c r="D4" s="1655" t="s">
        <v>437</v>
      </c>
      <c r="E4" s="1655"/>
      <c r="F4" s="1657"/>
      <c r="G4" s="1658" t="s">
        <v>438</v>
      </c>
      <c r="H4" s="1655"/>
      <c r="I4" s="1659"/>
    </row>
    <row r="5" spans="1:9" ht="36" customHeight="1" thickBot="1" x14ac:dyDescent="0.3">
      <c r="A5" s="1652"/>
      <c r="B5" s="1654"/>
      <c r="C5" s="1656"/>
      <c r="D5" s="1559" t="s">
        <v>71</v>
      </c>
      <c r="E5" s="1559" t="s">
        <v>88</v>
      </c>
      <c r="F5" s="1570" t="s">
        <v>73</v>
      </c>
      <c r="G5" s="1558" t="s">
        <v>71</v>
      </c>
      <c r="H5" s="369" t="s">
        <v>88</v>
      </c>
      <c r="I5" s="370" t="s">
        <v>73</v>
      </c>
    </row>
    <row r="6" spans="1:9" ht="15.75" thickBot="1" x14ac:dyDescent="0.3">
      <c r="A6" s="1645" t="s">
        <v>89</v>
      </c>
      <c r="B6" s="1646"/>
      <c r="C6" s="1646"/>
      <c r="D6" s="1646"/>
      <c r="E6" s="1646"/>
      <c r="F6" s="1646"/>
      <c r="G6" s="1646"/>
      <c r="H6" s="1646"/>
      <c r="I6" s="1647"/>
    </row>
    <row r="7" spans="1:9" ht="15.75" thickBot="1" x14ac:dyDescent="0.3">
      <c r="A7" s="558" t="s">
        <v>362</v>
      </c>
      <c r="B7" s="583" t="s">
        <v>628</v>
      </c>
      <c r="C7" s="577"/>
      <c r="D7" s="1585">
        <f>D8+D9+D10+D11+D13+D14+D15+D16</f>
        <v>16277940.539999999</v>
      </c>
      <c r="E7" s="1584">
        <f>E8+E9+E10+E11+E13+E14+E15+E16</f>
        <v>255915.97</v>
      </c>
      <c r="F7" s="1580">
        <f>D7+E7</f>
        <v>16533856.51</v>
      </c>
      <c r="G7" s="1585">
        <f>G8+G9+G10+G11+G13+G14+G15+G16</f>
        <v>13453973.77</v>
      </c>
      <c r="H7" s="1584">
        <f>H8+H9+H10+H11+H13+H14+H15+H16</f>
        <v>280264</v>
      </c>
      <c r="I7" s="1563">
        <f>G7+H7</f>
        <v>13734237.77</v>
      </c>
    </row>
    <row r="8" spans="1:9" x14ac:dyDescent="0.25">
      <c r="A8" s="518" t="s">
        <v>363</v>
      </c>
      <c r="B8" s="575" t="s">
        <v>90</v>
      </c>
      <c r="C8" s="1590" t="s">
        <v>91</v>
      </c>
      <c r="D8" s="598">
        <v>8473075.9499999993</v>
      </c>
      <c r="E8" s="599"/>
      <c r="F8" s="1576">
        <f t="shared" ref="F8:F23" si="0">D8+E8</f>
        <v>8473075.9499999993</v>
      </c>
      <c r="G8" s="598">
        <v>6993038.9299999997</v>
      </c>
      <c r="H8" s="599"/>
      <c r="I8" s="1564">
        <f t="shared" ref="I8:I23" si="1">G8+H8</f>
        <v>6993038.9299999997</v>
      </c>
    </row>
    <row r="9" spans="1:9" x14ac:dyDescent="0.25">
      <c r="A9" s="518" t="s">
        <v>364</v>
      </c>
      <c r="B9" s="560" t="s">
        <v>76</v>
      </c>
      <c r="C9" s="568"/>
      <c r="D9" s="534"/>
      <c r="E9" s="535"/>
      <c r="F9" s="1574">
        <f t="shared" si="0"/>
        <v>0</v>
      </c>
      <c r="G9" s="534"/>
      <c r="H9" s="535"/>
      <c r="I9" s="1560">
        <f t="shared" si="1"/>
        <v>0</v>
      </c>
    </row>
    <row r="10" spans="1:9" x14ac:dyDescent="0.25">
      <c r="A10" s="518" t="s">
        <v>365</v>
      </c>
      <c r="B10" s="560" t="s">
        <v>92</v>
      </c>
      <c r="C10" s="568"/>
      <c r="D10" s="534">
        <v>7185667.6399999997</v>
      </c>
      <c r="E10" s="535">
        <v>54951</v>
      </c>
      <c r="F10" s="1574">
        <f t="shared" si="0"/>
        <v>7240618.6399999997</v>
      </c>
      <c r="G10" s="534">
        <v>5899723.3899999997</v>
      </c>
      <c r="H10" s="535">
        <v>60145</v>
      </c>
      <c r="I10" s="1560">
        <f t="shared" si="1"/>
        <v>5959868.3899999997</v>
      </c>
    </row>
    <row r="11" spans="1:9" x14ac:dyDescent="0.25">
      <c r="A11" s="518" t="s">
        <v>366</v>
      </c>
      <c r="B11" s="560" t="s">
        <v>249</v>
      </c>
      <c r="C11" s="568"/>
      <c r="D11" s="534">
        <v>132924.15</v>
      </c>
      <c r="E11" s="535">
        <v>0</v>
      </c>
      <c r="F11" s="1574">
        <f t="shared" si="0"/>
        <v>132924.15</v>
      </c>
      <c r="G11" s="534">
        <v>93585</v>
      </c>
      <c r="H11" s="535">
        <v>0</v>
      </c>
      <c r="I11" s="1560">
        <f t="shared" si="1"/>
        <v>93585</v>
      </c>
    </row>
    <row r="12" spans="1:9" x14ac:dyDescent="0.25">
      <c r="A12" s="518" t="s">
        <v>367</v>
      </c>
      <c r="B12" s="561" t="s">
        <v>301</v>
      </c>
      <c r="C12" s="568"/>
      <c r="D12" s="534">
        <v>54904.12</v>
      </c>
      <c r="E12" s="535">
        <v>0</v>
      </c>
      <c r="F12" s="1574">
        <f t="shared" si="0"/>
        <v>54904.12</v>
      </c>
      <c r="G12" s="534">
        <v>48273.98</v>
      </c>
      <c r="H12" s="535">
        <v>0</v>
      </c>
      <c r="I12" s="1560">
        <f t="shared" si="1"/>
        <v>48273.98</v>
      </c>
    </row>
    <row r="13" spans="1:9" x14ac:dyDescent="0.25">
      <c r="A13" s="518" t="s">
        <v>368</v>
      </c>
      <c r="B13" s="560" t="s">
        <v>94</v>
      </c>
      <c r="C13" s="568"/>
      <c r="D13" s="534">
        <v>64957.34</v>
      </c>
      <c r="E13" s="535">
        <v>200964.97</v>
      </c>
      <c r="F13" s="1574">
        <f t="shared" si="0"/>
        <v>265922.31</v>
      </c>
      <c r="G13" s="534">
        <v>53986.27</v>
      </c>
      <c r="H13" s="535">
        <v>220119</v>
      </c>
      <c r="I13" s="1560">
        <f t="shared" si="1"/>
        <v>274105.27</v>
      </c>
    </row>
    <row r="14" spans="1:9" x14ac:dyDescent="0.25">
      <c r="A14" s="518" t="s">
        <v>369</v>
      </c>
      <c r="B14" s="560" t="s">
        <v>95</v>
      </c>
      <c r="C14" s="568"/>
      <c r="D14" s="534">
        <v>408976.87</v>
      </c>
      <c r="E14" s="535">
        <v>0</v>
      </c>
      <c r="F14" s="1574">
        <f t="shared" si="0"/>
        <v>408976.87</v>
      </c>
      <c r="G14" s="534">
        <v>265488</v>
      </c>
      <c r="H14" s="535">
        <v>0</v>
      </c>
      <c r="I14" s="1560">
        <f t="shared" si="1"/>
        <v>265488</v>
      </c>
    </row>
    <row r="15" spans="1:9" x14ac:dyDescent="0.25">
      <c r="A15" s="518" t="s">
        <v>370</v>
      </c>
      <c r="B15" s="560" t="s">
        <v>275</v>
      </c>
      <c r="C15" s="568"/>
      <c r="D15" s="534">
        <v>12229.59</v>
      </c>
      <c r="E15" s="535">
        <v>0</v>
      </c>
      <c r="F15" s="1574">
        <f t="shared" si="0"/>
        <v>12229.59</v>
      </c>
      <c r="G15" s="534">
        <v>143852.18</v>
      </c>
      <c r="H15" s="535">
        <v>0</v>
      </c>
      <c r="I15" s="1560">
        <f t="shared" si="1"/>
        <v>143852.18</v>
      </c>
    </row>
    <row r="16" spans="1:9" ht="15.75" thickBot="1" x14ac:dyDescent="0.3">
      <c r="A16" s="559" t="s">
        <v>371</v>
      </c>
      <c r="B16" s="562" t="s">
        <v>302</v>
      </c>
      <c r="C16" s="569"/>
      <c r="D16" s="534">
        <v>108.9999999994</v>
      </c>
      <c r="E16" s="538">
        <v>0</v>
      </c>
      <c r="F16" s="1575">
        <f t="shared" si="0"/>
        <v>108.9999999994</v>
      </c>
      <c r="G16" s="1572">
        <v>4300</v>
      </c>
      <c r="H16" s="602">
        <v>0</v>
      </c>
      <c r="I16" s="1561">
        <f t="shared" si="1"/>
        <v>4300</v>
      </c>
    </row>
    <row r="17" spans="1:9" ht="15.75" thickBot="1" x14ac:dyDescent="0.3">
      <c r="A17" s="576" t="s">
        <v>361</v>
      </c>
      <c r="B17" s="583" t="s">
        <v>629</v>
      </c>
      <c r="C17" s="577"/>
      <c r="D17" s="1582">
        <f>D18+D19+D20+D21+D22+D23</f>
        <v>9974303.9199999999</v>
      </c>
      <c r="E17" s="1582">
        <f>E18+E19+E20+E21+E22+E23</f>
        <v>215029.18</v>
      </c>
      <c r="F17" s="1582">
        <f t="shared" si="0"/>
        <v>10189333.1</v>
      </c>
      <c r="G17" s="1582">
        <f>G18+G19+G20+G21+G22+G23</f>
        <v>7506056.6400000006</v>
      </c>
      <c r="H17" s="1582">
        <f>H18+H19+H20+H21+H22+H23</f>
        <v>268349.65999999997</v>
      </c>
      <c r="I17" s="1582">
        <f t="shared" si="1"/>
        <v>7774406.3000000007</v>
      </c>
    </row>
    <row r="18" spans="1:9" x14ac:dyDescent="0.25">
      <c r="A18" s="574" t="s">
        <v>372</v>
      </c>
      <c r="B18" s="575" t="s">
        <v>96</v>
      </c>
      <c r="C18" s="570"/>
      <c r="D18" s="598">
        <v>2636915.38</v>
      </c>
      <c r="E18" s="599">
        <v>0</v>
      </c>
      <c r="F18" s="1576">
        <f t="shared" si="0"/>
        <v>2636915.38</v>
      </c>
      <c r="G18" s="598">
        <v>1806320.81</v>
      </c>
      <c r="H18" s="599">
        <v>0</v>
      </c>
      <c r="I18" s="1564">
        <f t="shared" si="1"/>
        <v>1806320.81</v>
      </c>
    </row>
    <row r="19" spans="1:9" ht="27.75" customHeight="1" x14ac:dyDescent="0.25">
      <c r="A19" s="518" t="s">
        <v>373</v>
      </c>
      <c r="B19" s="563" t="s">
        <v>97</v>
      </c>
      <c r="C19" s="568"/>
      <c r="D19" s="534">
        <v>1662609.56</v>
      </c>
      <c r="E19" s="535">
        <v>0</v>
      </c>
      <c r="F19" s="1574">
        <f t="shared" si="0"/>
        <v>1662609.56</v>
      </c>
      <c r="G19" s="534">
        <v>1279137.8</v>
      </c>
      <c r="H19" s="535">
        <v>0</v>
      </c>
      <c r="I19" s="1560">
        <f t="shared" si="1"/>
        <v>1279137.8</v>
      </c>
    </row>
    <row r="20" spans="1:9" x14ac:dyDescent="0.25">
      <c r="A20" s="518" t="s">
        <v>374</v>
      </c>
      <c r="B20" s="560" t="s">
        <v>82</v>
      </c>
      <c r="C20" s="568"/>
      <c r="D20" s="534">
        <v>4637681.72</v>
      </c>
      <c r="E20" s="535">
        <v>215029.18</v>
      </c>
      <c r="F20" s="1574">
        <f t="shared" si="0"/>
        <v>4852710.8999999994</v>
      </c>
      <c r="G20" s="534">
        <v>3676026.93</v>
      </c>
      <c r="H20" s="535">
        <v>268349.65999999997</v>
      </c>
      <c r="I20" s="1560">
        <f t="shared" si="1"/>
        <v>3944376.5900000003</v>
      </c>
    </row>
    <row r="21" spans="1:9" x14ac:dyDescent="0.25">
      <c r="A21" s="518" t="s">
        <v>375</v>
      </c>
      <c r="B21" s="560" t="s">
        <v>98</v>
      </c>
      <c r="C21" s="568"/>
      <c r="D21" s="534">
        <v>633507.35</v>
      </c>
      <c r="E21" s="535">
        <v>0</v>
      </c>
      <c r="F21" s="1574">
        <f t="shared" si="0"/>
        <v>633507.35</v>
      </c>
      <c r="G21" s="534">
        <v>611763.6</v>
      </c>
      <c r="H21" s="535">
        <v>0</v>
      </c>
      <c r="I21" s="1560">
        <f t="shared" si="1"/>
        <v>611763.6</v>
      </c>
    </row>
    <row r="22" spans="1:9" x14ac:dyDescent="0.25">
      <c r="A22" s="518" t="s">
        <v>376</v>
      </c>
      <c r="B22" s="560" t="s">
        <v>99</v>
      </c>
      <c r="C22" s="568"/>
      <c r="D22" s="534">
        <v>25439</v>
      </c>
      <c r="E22" s="535">
        <v>0</v>
      </c>
      <c r="F22" s="1574">
        <f t="shared" si="0"/>
        <v>25439</v>
      </c>
      <c r="G22" s="534">
        <v>26551</v>
      </c>
      <c r="H22" s="535">
        <v>0</v>
      </c>
      <c r="I22" s="1560">
        <f t="shared" si="1"/>
        <v>26551</v>
      </c>
    </row>
    <row r="23" spans="1:9" ht="15.75" thickBot="1" x14ac:dyDescent="0.3">
      <c r="A23" s="519" t="s">
        <v>377</v>
      </c>
      <c r="B23" s="578" t="s">
        <v>276</v>
      </c>
      <c r="C23" s="579"/>
      <c r="D23" s="537">
        <v>378150.91</v>
      </c>
      <c r="E23" s="538">
        <v>0</v>
      </c>
      <c r="F23" s="1575">
        <f t="shared" si="0"/>
        <v>378150.91</v>
      </c>
      <c r="G23" s="537">
        <v>106256.5</v>
      </c>
      <c r="H23" s="538">
        <v>0</v>
      </c>
      <c r="I23" s="1561">
        <f t="shared" si="1"/>
        <v>106256.5</v>
      </c>
    </row>
    <row r="24" spans="1:9" ht="15.75" thickBot="1" x14ac:dyDescent="0.3">
      <c r="A24" s="576" t="s">
        <v>378</v>
      </c>
      <c r="B24" s="583" t="s">
        <v>100</v>
      </c>
      <c r="C24" s="584" t="s">
        <v>101</v>
      </c>
      <c r="D24" s="1582">
        <f t="shared" ref="D24:I24" si="2">D7-D17</f>
        <v>6303636.6199999992</v>
      </c>
      <c r="E24" s="1583">
        <f t="shared" si="2"/>
        <v>40886.790000000008</v>
      </c>
      <c r="F24" s="1577">
        <f t="shared" si="2"/>
        <v>6344523.4100000001</v>
      </c>
      <c r="G24" s="1582">
        <f t="shared" si="2"/>
        <v>5947917.129999999</v>
      </c>
      <c r="H24" s="1583">
        <f t="shared" si="2"/>
        <v>11914.340000000026</v>
      </c>
      <c r="I24" s="1562">
        <f t="shared" si="2"/>
        <v>5959831.4699999988</v>
      </c>
    </row>
    <row r="25" spans="1:9" x14ac:dyDescent="0.25">
      <c r="A25" s="580" t="s">
        <v>102</v>
      </c>
      <c r="B25" s="581"/>
      <c r="C25" s="582"/>
      <c r="D25" s="598"/>
      <c r="E25" s="599"/>
      <c r="F25" s="1578"/>
      <c r="G25" s="598"/>
      <c r="H25" s="599"/>
      <c r="I25" s="607"/>
    </row>
    <row r="26" spans="1:9" x14ac:dyDescent="0.25">
      <c r="A26" s="518" t="s">
        <v>379</v>
      </c>
      <c r="B26" s="560" t="s">
        <v>103</v>
      </c>
      <c r="C26" s="571"/>
      <c r="D26" s="609">
        <v>7055429.8200000003</v>
      </c>
      <c r="E26" s="610">
        <v>4743.87</v>
      </c>
      <c r="F26" s="1574">
        <f>D26+E26</f>
        <v>7060173.6900000004</v>
      </c>
      <c r="G26" s="609">
        <v>5430787.8799999999</v>
      </c>
      <c r="H26" s="610">
        <v>6199</v>
      </c>
      <c r="I26" s="1564">
        <f>G26+H26</f>
        <v>5436986.8799999999</v>
      </c>
    </row>
    <row r="27" spans="1:9" x14ac:dyDescent="0.25">
      <c r="A27" s="518" t="s">
        <v>380</v>
      </c>
      <c r="B27" s="560" t="s">
        <v>104</v>
      </c>
      <c r="C27" s="571"/>
      <c r="D27" s="609">
        <v>0</v>
      </c>
      <c r="E27" s="610">
        <v>0</v>
      </c>
      <c r="F27" s="1574">
        <f t="shared" ref="F27:F40" si="3">D27+E27</f>
        <v>0</v>
      </c>
      <c r="G27" s="609">
        <v>0</v>
      </c>
      <c r="H27" s="610">
        <v>0</v>
      </c>
      <c r="I27" s="1560">
        <f t="shared" ref="I27:I40" si="4">G27+H27</f>
        <v>0</v>
      </c>
    </row>
    <row r="28" spans="1:9" x14ac:dyDescent="0.25">
      <c r="A28" s="518" t="s">
        <v>381</v>
      </c>
      <c r="B28" s="560" t="s">
        <v>270</v>
      </c>
      <c r="C28" s="571"/>
      <c r="D28" s="609"/>
      <c r="E28" s="610"/>
      <c r="F28" s="1574">
        <f t="shared" si="3"/>
        <v>0</v>
      </c>
      <c r="G28" s="609">
        <v>0</v>
      </c>
      <c r="H28" s="610">
        <v>0</v>
      </c>
      <c r="I28" s="1560">
        <f t="shared" si="4"/>
        <v>0</v>
      </c>
    </row>
    <row r="29" spans="1:9" x14ac:dyDescent="0.25">
      <c r="A29" s="518" t="s">
        <v>382</v>
      </c>
      <c r="B29" s="564" t="s">
        <v>271</v>
      </c>
      <c r="C29" s="571"/>
      <c r="D29" s="609"/>
      <c r="E29" s="610"/>
      <c r="F29" s="1574">
        <f t="shared" si="3"/>
        <v>0</v>
      </c>
      <c r="G29" s="609">
        <v>0</v>
      </c>
      <c r="H29" s="610">
        <v>0</v>
      </c>
      <c r="I29" s="1560">
        <f t="shared" si="4"/>
        <v>0</v>
      </c>
    </row>
    <row r="30" spans="1:9" x14ac:dyDescent="0.25">
      <c r="A30" s="518" t="s">
        <v>383</v>
      </c>
      <c r="B30" s="564" t="s">
        <v>274</v>
      </c>
      <c r="C30" s="571"/>
      <c r="D30" s="609"/>
      <c r="E30" s="610"/>
      <c r="F30" s="1574">
        <f t="shared" si="3"/>
        <v>0</v>
      </c>
      <c r="G30" s="609">
        <v>0</v>
      </c>
      <c r="H30" s="610">
        <v>0</v>
      </c>
      <c r="I30" s="1560">
        <f t="shared" si="4"/>
        <v>0</v>
      </c>
    </row>
    <row r="31" spans="1:9" x14ac:dyDescent="0.25">
      <c r="A31" s="518" t="s">
        <v>615</v>
      </c>
      <c r="B31" s="564" t="s">
        <v>269</v>
      </c>
      <c r="C31" s="571"/>
      <c r="D31" s="609"/>
      <c r="E31" s="610"/>
      <c r="F31" s="1574">
        <f t="shared" si="3"/>
        <v>0</v>
      </c>
      <c r="G31" s="609">
        <v>0</v>
      </c>
      <c r="H31" s="610">
        <v>0</v>
      </c>
      <c r="I31" s="1560">
        <f t="shared" si="4"/>
        <v>0</v>
      </c>
    </row>
    <row r="32" spans="1:9" x14ac:dyDescent="0.25">
      <c r="A32" s="518" t="s">
        <v>630</v>
      </c>
      <c r="B32" s="564" t="s">
        <v>304</v>
      </c>
      <c r="C32" s="571"/>
      <c r="D32" s="609"/>
      <c r="E32" s="610"/>
      <c r="F32" s="1574">
        <f t="shared" si="3"/>
        <v>0</v>
      </c>
      <c r="G32" s="609">
        <v>0</v>
      </c>
      <c r="H32" s="610">
        <v>0</v>
      </c>
      <c r="I32" s="1560">
        <f t="shared" si="4"/>
        <v>0</v>
      </c>
    </row>
    <row r="33" spans="1:9" x14ac:dyDescent="0.25">
      <c r="A33" s="518" t="s">
        <v>631</v>
      </c>
      <c r="B33" s="564" t="s">
        <v>105</v>
      </c>
      <c r="C33" s="571"/>
      <c r="D33" s="609">
        <v>99219.199999999997</v>
      </c>
      <c r="E33" s="610">
        <v>0</v>
      </c>
      <c r="F33" s="1574">
        <f t="shared" si="3"/>
        <v>99219.199999999997</v>
      </c>
      <c r="G33" s="609">
        <v>36266.25</v>
      </c>
      <c r="H33" s="610">
        <v>0</v>
      </c>
      <c r="I33" s="1560">
        <f t="shared" si="4"/>
        <v>36266.25</v>
      </c>
    </row>
    <row r="34" spans="1:9" x14ac:dyDescent="0.25">
      <c r="A34" s="518" t="s">
        <v>632</v>
      </c>
      <c r="B34" s="564" t="s">
        <v>106</v>
      </c>
      <c r="C34" s="571"/>
      <c r="D34" s="609">
        <v>0</v>
      </c>
      <c r="E34" s="610">
        <v>0</v>
      </c>
      <c r="F34" s="1574">
        <f t="shared" si="3"/>
        <v>0</v>
      </c>
      <c r="G34" s="609">
        <v>0</v>
      </c>
      <c r="H34" s="610">
        <v>0</v>
      </c>
      <c r="I34" s="1560">
        <f t="shared" si="4"/>
        <v>0</v>
      </c>
    </row>
    <row r="35" spans="1:9" x14ac:dyDescent="0.25">
      <c r="A35" s="518" t="s">
        <v>633</v>
      </c>
      <c r="B35" s="564" t="s">
        <v>107</v>
      </c>
      <c r="C35" s="571"/>
      <c r="D35" s="609">
        <v>0</v>
      </c>
      <c r="E35" s="610">
        <v>0</v>
      </c>
      <c r="F35" s="1574">
        <f t="shared" si="3"/>
        <v>0</v>
      </c>
      <c r="G35" s="609">
        <v>0</v>
      </c>
      <c r="H35" s="610">
        <v>0</v>
      </c>
      <c r="I35" s="1560">
        <f t="shared" si="4"/>
        <v>0</v>
      </c>
    </row>
    <row r="36" spans="1:9" x14ac:dyDescent="0.25">
      <c r="A36" s="518" t="s">
        <v>634</v>
      </c>
      <c r="B36" s="564" t="s">
        <v>272</v>
      </c>
      <c r="C36" s="571"/>
      <c r="D36" s="609">
        <v>0</v>
      </c>
      <c r="E36" s="610">
        <v>0</v>
      </c>
      <c r="F36" s="1574">
        <f t="shared" si="3"/>
        <v>0</v>
      </c>
      <c r="G36" s="609">
        <v>0</v>
      </c>
      <c r="H36" s="610">
        <v>0</v>
      </c>
      <c r="I36" s="1560">
        <f t="shared" si="4"/>
        <v>0</v>
      </c>
    </row>
    <row r="37" spans="1:9" x14ac:dyDescent="0.25">
      <c r="A37" s="518" t="s">
        <v>384</v>
      </c>
      <c r="B37" s="564" t="s">
        <v>273</v>
      </c>
      <c r="C37" s="571"/>
      <c r="D37" s="609"/>
      <c r="E37" s="610"/>
      <c r="F37" s="1574">
        <f t="shared" si="3"/>
        <v>0</v>
      </c>
      <c r="G37" s="609">
        <v>0</v>
      </c>
      <c r="H37" s="610">
        <v>0</v>
      </c>
      <c r="I37" s="1560">
        <f t="shared" si="4"/>
        <v>0</v>
      </c>
    </row>
    <row r="38" spans="1:9" x14ac:dyDescent="0.25">
      <c r="A38" s="518" t="s">
        <v>635</v>
      </c>
      <c r="B38" s="564" t="s">
        <v>425</v>
      </c>
      <c r="C38" s="571"/>
      <c r="D38" s="609"/>
      <c r="E38" s="610"/>
      <c r="F38" s="1574">
        <f t="shared" si="3"/>
        <v>0</v>
      </c>
      <c r="G38" s="609">
        <v>0</v>
      </c>
      <c r="H38" s="610">
        <v>0</v>
      </c>
      <c r="I38" s="1560">
        <f t="shared" si="4"/>
        <v>0</v>
      </c>
    </row>
    <row r="39" spans="1:9" x14ac:dyDescent="0.25">
      <c r="A39" s="518" t="s">
        <v>636</v>
      </c>
      <c r="B39" s="564" t="s">
        <v>108</v>
      </c>
      <c r="C39" s="571"/>
      <c r="D39" s="609"/>
      <c r="E39" s="610"/>
      <c r="F39" s="1574">
        <f t="shared" si="3"/>
        <v>0</v>
      </c>
      <c r="G39" s="609">
        <v>0</v>
      </c>
      <c r="H39" s="610">
        <v>0</v>
      </c>
      <c r="I39" s="1560">
        <f t="shared" si="4"/>
        <v>0</v>
      </c>
    </row>
    <row r="40" spans="1:9" ht="15.75" thickBot="1" x14ac:dyDescent="0.3">
      <c r="A40" s="519" t="s">
        <v>637</v>
      </c>
      <c r="B40" s="585" t="s">
        <v>303</v>
      </c>
      <c r="C40" s="586"/>
      <c r="D40" s="614"/>
      <c r="E40" s="615"/>
      <c r="F40" s="1575">
        <f t="shared" si="3"/>
        <v>0</v>
      </c>
      <c r="G40" s="614">
        <v>0</v>
      </c>
      <c r="H40" s="615">
        <v>0</v>
      </c>
      <c r="I40" s="1561">
        <f t="shared" si="4"/>
        <v>0</v>
      </c>
    </row>
    <row r="41" spans="1:9" ht="15.75" thickBot="1" x14ac:dyDescent="0.3">
      <c r="A41" s="576" t="s">
        <v>638</v>
      </c>
      <c r="B41" s="583" t="s">
        <v>109</v>
      </c>
      <c r="C41" s="587"/>
      <c r="D41" s="1582">
        <f t="shared" ref="D41:I41" si="5">D26+D27+D28+D29+D30+D31+D32-D33-D34-D35-D36-D37-D38-D39-D40</f>
        <v>6956210.6200000001</v>
      </c>
      <c r="E41" s="1583">
        <f t="shared" si="5"/>
        <v>4743.87</v>
      </c>
      <c r="F41" s="1577">
        <f t="shared" si="5"/>
        <v>6960954.4900000002</v>
      </c>
      <c r="G41" s="1582">
        <f t="shared" si="5"/>
        <v>5394521.6299999999</v>
      </c>
      <c r="H41" s="1583">
        <f t="shared" si="5"/>
        <v>6199</v>
      </c>
      <c r="I41" s="1562">
        <f t="shared" si="5"/>
        <v>5400720.6299999999</v>
      </c>
    </row>
    <row r="42" spans="1:9" x14ac:dyDescent="0.25">
      <c r="A42" s="580" t="s">
        <v>110</v>
      </c>
      <c r="B42" s="581"/>
      <c r="C42" s="582"/>
      <c r="D42" s="598"/>
      <c r="E42" s="599"/>
      <c r="F42" s="1578"/>
      <c r="G42" s="598"/>
      <c r="H42" s="599"/>
      <c r="I42" s="607"/>
    </row>
    <row r="43" spans="1:9" ht="25.5" x14ac:dyDescent="0.25">
      <c r="A43" s="518" t="s">
        <v>638</v>
      </c>
      <c r="B43" s="563" t="s">
        <v>111</v>
      </c>
      <c r="C43" s="571"/>
      <c r="D43" s="609"/>
      <c r="E43" s="610"/>
      <c r="F43" s="1574">
        <f>E43+D43</f>
        <v>0</v>
      </c>
      <c r="G43" s="609">
        <v>0</v>
      </c>
      <c r="H43" s="610">
        <v>0</v>
      </c>
      <c r="I43" s="1564">
        <f>H43+G43</f>
        <v>0</v>
      </c>
    </row>
    <row r="44" spans="1:9" x14ac:dyDescent="0.25">
      <c r="A44" s="518" t="s">
        <v>639</v>
      </c>
      <c r="B44" s="560" t="s">
        <v>112</v>
      </c>
      <c r="C44" s="571"/>
      <c r="D44" s="609"/>
      <c r="E44" s="610"/>
      <c r="F44" s="1574">
        <f t="shared" ref="F44:F51" si="6">E44+D44</f>
        <v>0</v>
      </c>
      <c r="G44" s="609">
        <v>0</v>
      </c>
      <c r="H44" s="610">
        <v>0</v>
      </c>
      <c r="I44" s="1560">
        <f t="shared" ref="I44:I51" si="7">H44+G44</f>
        <v>0</v>
      </c>
    </row>
    <row r="45" spans="1:9" x14ac:dyDescent="0.25">
      <c r="A45" s="518" t="s">
        <v>640</v>
      </c>
      <c r="B45" s="563" t="s">
        <v>113</v>
      </c>
      <c r="C45" s="572"/>
      <c r="D45" s="609"/>
      <c r="E45" s="610"/>
      <c r="F45" s="1574">
        <f t="shared" si="6"/>
        <v>0</v>
      </c>
      <c r="G45" s="609">
        <v>0</v>
      </c>
      <c r="H45" s="610">
        <v>0</v>
      </c>
      <c r="I45" s="1560">
        <f t="shared" si="7"/>
        <v>0</v>
      </c>
    </row>
    <row r="46" spans="1:9" x14ac:dyDescent="0.25">
      <c r="A46" s="518" t="s">
        <v>641</v>
      </c>
      <c r="B46" s="560" t="s">
        <v>114</v>
      </c>
      <c r="C46" s="571"/>
      <c r="D46" s="609">
        <v>0</v>
      </c>
      <c r="E46" s="610">
        <v>0</v>
      </c>
      <c r="F46" s="1574">
        <f t="shared" si="6"/>
        <v>0</v>
      </c>
      <c r="G46" s="609">
        <v>0</v>
      </c>
      <c r="H46" s="610">
        <v>0</v>
      </c>
      <c r="I46" s="1560">
        <f t="shared" si="7"/>
        <v>0</v>
      </c>
    </row>
    <row r="47" spans="1:9" x14ac:dyDescent="0.25">
      <c r="A47" s="518" t="s">
        <v>642</v>
      </c>
      <c r="B47" s="563" t="s">
        <v>115</v>
      </c>
      <c r="C47" s="572"/>
      <c r="D47" s="609"/>
      <c r="E47" s="610"/>
      <c r="F47" s="1574">
        <f t="shared" si="6"/>
        <v>0</v>
      </c>
      <c r="G47" s="609">
        <v>0</v>
      </c>
      <c r="H47" s="610">
        <v>0</v>
      </c>
      <c r="I47" s="1560">
        <f t="shared" si="7"/>
        <v>0</v>
      </c>
    </row>
    <row r="48" spans="1:9" x14ac:dyDescent="0.25">
      <c r="A48" s="518" t="s">
        <v>643</v>
      </c>
      <c r="B48" s="560" t="s">
        <v>116</v>
      </c>
      <c r="C48" s="571"/>
      <c r="D48" s="609"/>
      <c r="E48" s="610"/>
      <c r="F48" s="1574">
        <f t="shared" si="6"/>
        <v>0</v>
      </c>
      <c r="G48" s="609">
        <v>0</v>
      </c>
      <c r="H48" s="610">
        <v>0</v>
      </c>
      <c r="I48" s="1560">
        <f t="shared" si="7"/>
        <v>0</v>
      </c>
    </row>
    <row r="49" spans="1:9" x14ac:dyDescent="0.25">
      <c r="A49" s="518" t="s">
        <v>385</v>
      </c>
      <c r="B49" s="560" t="s">
        <v>117</v>
      </c>
      <c r="C49" s="571"/>
      <c r="D49" s="609"/>
      <c r="E49" s="610"/>
      <c r="F49" s="1574">
        <f t="shared" si="6"/>
        <v>0</v>
      </c>
      <c r="G49" s="609">
        <v>0</v>
      </c>
      <c r="H49" s="610">
        <v>0</v>
      </c>
      <c r="I49" s="1560">
        <f t="shared" si="7"/>
        <v>0</v>
      </c>
    </row>
    <row r="50" spans="1:9" x14ac:dyDescent="0.25">
      <c r="A50" s="518" t="s">
        <v>644</v>
      </c>
      <c r="B50" s="560" t="s">
        <v>424</v>
      </c>
      <c r="C50" s="571"/>
      <c r="D50" s="609"/>
      <c r="E50" s="610"/>
      <c r="F50" s="1574">
        <f t="shared" si="6"/>
        <v>0</v>
      </c>
      <c r="G50" s="609">
        <v>0</v>
      </c>
      <c r="H50" s="610">
        <v>0</v>
      </c>
      <c r="I50" s="1560">
        <f t="shared" si="7"/>
        <v>0</v>
      </c>
    </row>
    <row r="51" spans="1:9" ht="15.75" thickBot="1" x14ac:dyDescent="0.3">
      <c r="A51" s="519" t="s">
        <v>645</v>
      </c>
      <c r="B51" s="578" t="s">
        <v>118</v>
      </c>
      <c r="C51" s="586"/>
      <c r="D51" s="614">
        <v>51342</v>
      </c>
      <c r="E51" s="615">
        <v>0</v>
      </c>
      <c r="F51" s="1575">
        <f t="shared" si="6"/>
        <v>51342</v>
      </c>
      <c r="G51" s="614">
        <v>51342</v>
      </c>
      <c r="H51" s="615">
        <v>0</v>
      </c>
      <c r="I51" s="1561">
        <f t="shared" si="7"/>
        <v>51342</v>
      </c>
    </row>
    <row r="52" spans="1:9" ht="15.75" thickBot="1" x14ac:dyDescent="0.3">
      <c r="A52" s="520" t="s">
        <v>646</v>
      </c>
      <c r="B52" s="590" t="s">
        <v>811</v>
      </c>
      <c r="C52" s="591"/>
      <c r="D52" s="1584">
        <f t="shared" ref="D52:I52" si="8">SUM(D53:D55)</f>
        <v>0</v>
      </c>
      <c r="E52" s="1563">
        <f t="shared" si="8"/>
        <v>0</v>
      </c>
      <c r="F52" s="1579">
        <f t="shared" si="8"/>
        <v>0</v>
      </c>
      <c r="G52" s="1585">
        <f t="shared" si="8"/>
        <v>0</v>
      </c>
      <c r="H52" s="1563">
        <f t="shared" si="8"/>
        <v>0</v>
      </c>
      <c r="I52" s="1563">
        <f t="shared" si="8"/>
        <v>0</v>
      </c>
    </row>
    <row r="53" spans="1:9" x14ac:dyDescent="0.25">
      <c r="A53" s="574" t="s">
        <v>647</v>
      </c>
      <c r="B53" s="588" t="s">
        <v>812</v>
      </c>
      <c r="C53" s="589"/>
      <c r="D53" s="625"/>
      <c r="E53" s="626"/>
      <c r="F53" s="1576">
        <f>E53+D53</f>
        <v>0</v>
      </c>
      <c r="G53" s="625">
        <v>0</v>
      </c>
      <c r="H53" s="626">
        <v>0</v>
      </c>
      <c r="I53" s="1564">
        <f>H53+G53</f>
        <v>0</v>
      </c>
    </row>
    <row r="54" spans="1:9" x14ac:dyDescent="0.25">
      <c r="A54" s="518" t="s">
        <v>648</v>
      </c>
      <c r="B54" s="565" t="s">
        <v>813</v>
      </c>
      <c r="C54" s="571"/>
      <c r="D54" s="609"/>
      <c r="E54" s="610"/>
      <c r="F54" s="1574">
        <f>E54+D54</f>
        <v>0</v>
      </c>
      <c r="G54" s="609">
        <v>0</v>
      </c>
      <c r="H54" s="610">
        <v>0</v>
      </c>
      <c r="I54" s="1560">
        <f>H54+G54</f>
        <v>0</v>
      </c>
    </row>
    <row r="55" spans="1:9" ht="15.75" thickBot="1" x14ac:dyDescent="0.3">
      <c r="A55" s="519" t="s">
        <v>649</v>
      </c>
      <c r="B55" s="592" t="s">
        <v>814</v>
      </c>
      <c r="C55" s="586"/>
      <c r="D55" s="614"/>
      <c r="E55" s="615"/>
      <c r="F55" s="1575">
        <f>E55+D55</f>
        <v>0</v>
      </c>
      <c r="G55" s="614">
        <v>0</v>
      </c>
      <c r="H55" s="615">
        <v>0</v>
      </c>
      <c r="I55" s="1561">
        <f>H55+G55</f>
        <v>0</v>
      </c>
    </row>
    <row r="56" spans="1:9" ht="18.75" customHeight="1" thickBot="1" x14ac:dyDescent="0.3">
      <c r="A56" s="576" t="s">
        <v>650</v>
      </c>
      <c r="B56" s="583" t="s">
        <v>110</v>
      </c>
      <c r="C56" s="587"/>
      <c r="D56" s="1585">
        <f t="shared" ref="D56:I56" si="9">D43+D44+D45+D46-D47-D48-D49-D50-D51-D52</f>
        <v>-51342</v>
      </c>
      <c r="E56" s="1584">
        <f t="shared" si="9"/>
        <v>0</v>
      </c>
      <c r="F56" s="1580">
        <f t="shared" si="9"/>
        <v>-51342</v>
      </c>
      <c r="G56" s="1585">
        <f t="shared" si="9"/>
        <v>-51342</v>
      </c>
      <c r="H56" s="1584">
        <f t="shared" si="9"/>
        <v>0</v>
      </c>
      <c r="I56" s="1563">
        <f t="shared" si="9"/>
        <v>-51342</v>
      </c>
    </row>
    <row r="57" spans="1:9" ht="27" customHeight="1" thickBot="1" x14ac:dyDescent="0.3">
      <c r="A57" s="576" t="s">
        <v>651</v>
      </c>
      <c r="B57" s="593" t="s">
        <v>119</v>
      </c>
      <c r="C57" s="594"/>
      <c r="D57" s="1585">
        <f t="shared" ref="D57:I57" si="10">D24+D41+D56</f>
        <v>13208505.239999998</v>
      </c>
      <c r="E57" s="1584">
        <f t="shared" si="10"/>
        <v>45630.660000000011</v>
      </c>
      <c r="F57" s="1580">
        <f t="shared" si="10"/>
        <v>13254135.9</v>
      </c>
      <c r="G57" s="1585">
        <f t="shared" si="10"/>
        <v>11291096.759999998</v>
      </c>
      <c r="H57" s="1584">
        <f t="shared" si="10"/>
        <v>18113.340000000026</v>
      </c>
      <c r="I57" s="1563">
        <f t="shared" si="10"/>
        <v>11309210.099999998</v>
      </c>
    </row>
    <row r="58" spans="1:9" ht="26.25" thickBot="1" x14ac:dyDescent="0.3">
      <c r="A58" s="576" t="s">
        <v>652</v>
      </c>
      <c r="B58" s="593" t="s">
        <v>120</v>
      </c>
      <c r="C58" s="594"/>
      <c r="D58" s="1585">
        <f t="shared" ref="D58:I58" si="11">SUM(D59:D61)</f>
        <v>1640856.14</v>
      </c>
      <c r="E58" s="1584">
        <f t="shared" si="11"/>
        <v>8361.36</v>
      </c>
      <c r="F58" s="1580">
        <f t="shared" si="11"/>
        <v>1649217.5</v>
      </c>
      <c r="G58" s="1585">
        <f t="shared" si="11"/>
        <v>1138802.6399999999</v>
      </c>
      <c r="H58" s="1584">
        <f t="shared" si="11"/>
        <v>2646.02</v>
      </c>
      <c r="I58" s="1563">
        <f t="shared" si="11"/>
        <v>1141448.6599999999</v>
      </c>
    </row>
    <row r="59" spans="1:9" ht="25.5" x14ac:dyDescent="0.25">
      <c r="A59" s="574" t="s">
        <v>386</v>
      </c>
      <c r="B59" s="595" t="s">
        <v>653</v>
      </c>
      <c r="C59" s="589"/>
      <c r="D59" s="625">
        <v>1640856.14</v>
      </c>
      <c r="E59" s="626">
        <v>8361.36</v>
      </c>
      <c r="F59" s="1576">
        <f t="shared" ref="F59:F66" si="12">E59+D59</f>
        <v>1649217.5</v>
      </c>
      <c r="G59" s="625">
        <v>1138802.6399999999</v>
      </c>
      <c r="H59" s="626">
        <v>2646.02</v>
      </c>
      <c r="I59" s="1564">
        <f t="shared" ref="I59:I66" si="13">H59+G59</f>
        <v>1141448.6599999999</v>
      </c>
    </row>
    <row r="60" spans="1:9" x14ac:dyDescent="0.25">
      <c r="A60" s="518" t="s">
        <v>654</v>
      </c>
      <c r="B60" s="566" t="s">
        <v>655</v>
      </c>
      <c r="C60" s="571"/>
      <c r="D60" s="609"/>
      <c r="E60" s="610"/>
      <c r="F60" s="1574">
        <f t="shared" si="12"/>
        <v>0</v>
      </c>
      <c r="G60" s="609">
        <v>0</v>
      </c>
      <c r="H60" s="610">
        <v>0</v>
      </c>
      <c r="I60" s="1560">
        <f t="shared" si="13"/>
        <v>0</v>
      </c>
    </row>
    <row r="61" spans="1:9" x14ac:dyDescent="0.25">
      <c r="A61" s="518" t="s">
        <v>656</v>
      </c>
      <c r="B61" s="566" t="s">
        <v>657</v>
      </c>
      <c r="C61" s="571"/>
      <c r="D61" s="609"/>
      <c r="E61" s="610"/>
      <c r="F61" s="1574">
        <f t="shared" si="12"/>
        <v>0</v>
      </c>
      <c r="G61" s="609">
        <v>0</v>
      </c>
      <c r="H61" s="610">
        <v>0</v>
      </c>
      <c r="I61" s="1561">
        <f t="shared" si="13"/>
        <v>0</v>
      </c>
    </row>
    <row r="62" spans="1:9" ht="15.75" thickBot="1" x14ac:dyDescent="0.3">
      <c r="A62" s="519" t="s">
        <v>658</v>
      </c>
      <c r="B62" s="596" t="s">
        <v>121</v>
      </c>
      <c r="C62" s="597"/>
      <c r="D62" s="614"/>
      <c r="E62" s="615"/>
      <c r="F62" s="1575">
        <f t="shared" si="12"/>
        <v>0</v>
      </c>
      <c r="G62" s="614">
        <v>0</v>
      </c>
      <c r="H62" s="615">
        <v>0</v>
      </c>
      <c r="I62" s="1561">
        <f t="shared" si="13"/>
        <v>0</v>
      </c>
    </row>
    <row r="63" spans="1:9" ht="26.25" thickBot="1" x14ac:dyDescent="0.3">
      <c r="A63" s="576" t="s">
        <v>659</v>
      </c>
      <c r="B63" s="593" t="s">
        <v>122</v>
      </c>
      <c r="C63" s="594"/>
      <c r="D63" s="1588">
        <f t="shared" ref="D63:I63" si="14">SUM(D64:D66)</f>
        <v>936940.14</v>
      </c>
      <c r="E63" s="1586">
        <f t="shared" si="14"/>
        <v>44504.28</v>
      </c>
      <c r="F63" s="1589">
        <f t="shared" si="14"/>
        <v>981444.42</v>
      </c>
      <c r="G63" s="1588">
        <f t="shared" si="14"/>
        <v>1640856.14</v>
      </c>
      <c r="H63" s="1586">
        <f t="shared" si="14"/>
        <v>16722.72000000003</v>
      </c>
      <c r="I63" s="1587">
        <f t="shared" si="14"/>
        <v>1657578.86</v>
      </c>
    </row>
    <row r="64" spans="1:9" ht="25.5" x14ac:dyDescent="0.25">
      <c r="A64" s="574" t="s">
        <v>660</v>
      </c>
      <c r="B64" s="595" t="s">
        <v>653</v>
      </c>
      <c r="C64" s="589"/>
      <c r="D64" s="1566">
        <v>936940.14</v>
      </c>
      <c r="E64" s="1567">
        <v>44504.28</v>
      </c>
      <c r="F64" s="1571">
        <f>E64+D64</f>
        <v>981444.42</v>
      </c>
      <c r="G64" s="1573">
        <f>D59</f>
        <v>1640856.14</v>
      </c>
      <c r="H64" s="1568">
        <f>E59</f>
        <v>8361.36</v>
      </c>
      <c r="I64" s="1569">
        <f>H64+G64</f>
        <v>1649217.5</v>
      </c>
    </row>
    <row r="65" spans="1:9" x14ac:dyDescent="0.25">
      <c r="A65" s="518" t="s">
        <v>661</v>
      </c>
      <c r="B65" s="566" t="s">
        <v>655</v>
      </c>
      <c r="C65" s="571"/>
      <c r="D65" s="609"/>
      <c r="E65" s="610"/>
      <c r="F65" s="1574">
        <f t="shared" si="12"/>
        <v>0</v>
      </c>
      <c r="G65" s="609">
        <v>0</v>
      </c>
      <c r="H65" s="610">
        <v>8361.3600000000297</v>
      </c>
      <c r="I65" s="1560">
        <f t="shared" si="13"/>
        <v>8361.3600000000297</v>
      </c>
    </row>
    <row r="66" spans="1:9" ht="15.75" thickBot="1" x14ac:dyDescent="0.3">
      <c r="A66" s="559" t="s">
        <v>662</v>
      </c>
      <c r="B66" s="567" t="s">
        <v>657</v>
      </c>
      <c r="C66" s="573"/>
      <c r="D66" s="629"/>
      <c r="E66" s="630"/>
      <c r="F66" s="1581">
        <f t="shared" si="12"/>
        <v>0</v>
      </c>
      <c r="G66" s="629"/>
      <c r="H66" s="630">
        <v>0</v>
      </c>
      <c r="I66" s="1565">
        <f t="shared" si="13"/>
        <v>0</v>
      </c>
    </row>
    <row r="67" spans="1:9" x14ac:dyDescent="0.25">
      <c r="A67" s="371"/>
      <c r="B67" s="371"/>
      <c r="C67" s="372"/>
      <c r="D67" s="371"/>
      <c r="E67" s="371"/>
      <c r="F67" s="371"/>
      <c r="G67" s="371"/>
      <c r="H67" s="371"/>
      <c r="I67" s="371"/>
    </row>
    <row r="68" spans="1:9" x14ac:dyDescent="0.25">
      <c r="A68" s="373"/>
      <c r="B68" s="374"/>
      <c r="C68" s="375"/>
      <c r="D68" s="374"/>
      <c r="E68" s="374"/>
      <c r="F68" s="374"/>
      <c r="G68" s="374"/>
      <c r="H68" s="374"/>
      <c r="I68" s="374"/>
    </row>
    <row r="69" spans="1:9" x14ac:dyDescent="0.25">
      <c r="A69" s="374"/>
      <c r="B69" s="1648"/>
      <c r="C69" s="1648"/>
      <c r="D69" s="1648"/>
      <c r="E69" s="1648"/>
      <c r="F69" s="1648"/>
      <c r="G69" s="374"/>
      <c r="H69" s="374"/>
      <c r="I69" s="374"/>
    </row>
    <row r="70" spans="1:9" x14ac:dyDescent="0.25">
      <c r="A70" s="374"/>
      <c r="B70" s="374"/>
      <c r="C70" s="375"/>
      <c r="D70" s="374"/>
      <c r="E70" s="374"/>
      <c r="F70" s="374"/>
      <c r="G70" s="374"/>
      <c r="H70" s="374"/>
      <c r="I70" s="374"/>
    </row>
    <row r="71" spans="1:9" x14ac:dyDescent="0.25">
      <c r="A71" s="374"/>
      <c r="B71" s="1648" t="s">
        <v>663</v>
      </c>
      <c r="C71" s="1648"/>
      <c r="D71" s="1648"/>
      <c r="E71" s="1648"/>
      <c r="F71" s="1648"/>
      <c r="G71" s="374"/>
      <c r="H71" s="374"/>
      <c r="I71" s="374"/>
    </row>
    <row r="72" spans="1:9" x14ac:dyDescent="0.25">
      <c r="A72" s="374"/>
      <c r="B72" s="376"/>
      <c r="C72" s="376"/>
      <c r="D72" s="376"/>
      <c r="E72" s="376"/>
      <c r="F72" s="376"/>
      <c r="G72" s="374"/>
      <c r="H72" s="374"/>
      <c r="I72" s="374"/>
    </row>
    <row r="73" spans="1:9" ht="17.25" x14ac:dyDescent="0.4">
      <c r="A73" s="377" t="s">
        <v>603</v>
      </c>
      <c r="B73" s="374"/>
      <c r="C73" s="375"/>
      <c r="D73" s="374"/>
      <c r="E73" s="374"/>
      <c r="F73" s="374"/>
      <c r="G73" s="374"/>
      <c r="H73" s="374"/>
      <c r="I73" s="374"/>
    </row>
    <row r="74" spans="1:9" x14ac:dyDescent="0.25">
      <c r="A74" s="374"/>
      <c r="B74" s="92" t="s">
        <v>604</v>
      </c>
      <c r="C74" s="375"/>
      <c r="D74" s="374"/>
      <c r="E74" s="374"/>
      <c r="F74" s="374"/>
      <c r="G74" s="374"/>
      <c r="H74" s="374"/>
      <c r="I74" s="374"/>
    </row>
    <row r="75" spans="1:9" ht="25.5" x14ac:dyDescent="0.25">
      <c r="A75" s="374"/>
      <c r="B75" s="109" t="s">
        <v>605</v>
      </c>
      <c r="C75" s="375"/>
      <c r="D75" s="374"/>
      <c r="E75" s="374"/>
      <c r="F75" s="374"/>
      <c r="G75" s="374"/>
      <c r="H75" s="374"/>
      <c r="I75" s="374"/>
    </row>
    <row r="76" spans="1:9" x14ac:dyDescent="0.25">
      <c r="A76" s="374"/>
      <c r="B76" s="92" t="s">
        <v>606</v>
      </c>
      <c r="C76" s="375"/>
      <c r="D76" s="374"/>
      <c r="E76" s="374"/>
      <c r="F76" s="374"/>
      <c r="G76" s="374"/>
      <c r="H76" s="374"/>
      <c r="I76" s="374"/>
    </row>
  </sheetData>
  <mergeCells count="10">
    <mergeCell ref="A6:I6"/>
    <mergeCell ref="B69:F69"/>
    <mergeCell ref="B71:F71"/>
    <mergeCell ref="A2:I2"/>
    <mergeCell ref="B3:C3"/>
    <mergeCell ref="A4:A5"/>
    <mergeCell ref="B4:B5"/>
    <mergeCell ref="C4:C5"/>
    <mergeCell ref="D4:F4"/>
    <mergeCell ref="G4:I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43"/>
  <sheetViews>
    <sheetView zoomScaleNormal="100" workbookViewId="0">
      <selection activeCell="E6" sqref="E6"/>
    </sheetView>
  </sheetViews>
  <sheetFormatPr defaultColWidth="9.140625" defaultRowHeight="15" x14ac:dyDescent="0.25"/>
  <cols>
    <col min="1" max="1" width="13.140625" style="393" customWidth="1"/>
    <col min="2" max="2" width="63.5703125" style="22" customWidth="1"/>
    <col min="3" max="3" width="11.42578125" style="95" customWidth="1"/>
    <col min="4" max="4" width="11.5703125" style="22" customWidth="1"/>
    <col min="5" max="5" width="20.5703125" style="22" customWidth="1"/>
    <col min="6" max="6" width="19.42578125" style="22" customWidth="1"/>
    <col min="7" max="7" width="21.5703125" style="22" customWidth="1"/>
    <col min="8" max="8" width="26.7109375" style="22" customWidth="1"/>
    <col min="9" max="16384" width="9.140625" style="22"/>
  </cols>
  <sheetData>
    <row r="1" spans="1:8" x14ac:dyDescent="0.25">
      <c r="A1" s="1660" t="s">
        <v>607</v>
      </c>
      <c r="B1" s="1660"/>
      <c r="C1" s="1660"/>
      <c r="D1" s="1660"/>
      <c r="E1" s="1660"/>
      <c r="F1" s="1660"/>
      <c r="G1" s="378" t="s">
        <v>596</v>
      </c>
      <c r="H1" s="280"/>
    </row>
    <row r="2" spans="1:8" x14ac:dyDescent="0.25">
      <c r="A2" s="379"/>
      <c r="B2" s="19"/>
      <c r="C2" s="114"/>
      <c r="D2" s="19"/>
      <c r="E2" s="19"/>
      <c r="F2" s="19"/>
      <c r="G2" s="19"/>
    </row>
    <row r="3" spans="1:8" ht="16.5" thickBot="1" x14ac:dyDescent="0.35">
      <c r="A3" s="380"/>
      <c r="B3" s="381" t="s">
        <v>501</v>
      </c>
      <c r="C3" s="13"/>
      <c r="D3" s="341"/>
      <c r="E3" s="341"/>
      <c r="F3" s="341"/>
      <c r="G3" s="341"/>
      <c r="H3" s="341"/>
    </row>
    <row r="4" spans="1:8" ht="36" customHeight="1" x14ac:dyDescent="0.25">
      <c r="A4" s="1663" t="s">
        <v>396</v>
      </c>
      <c r="B4" s="1665" t="s">
        <v>268</v>
      </c>
      <c r="C4" s="1667" t="s">
        <v>1015</v>
      </c>
      <c r="D4" s="1661" t="s">
        <v>874</v>
      </c>
      <c r="E4" s="1661" t="s">
        <v>66</v>
      </c>
      <c r="F4" s="1661"/>
      <c r="G4" s="1661" t="s">
        <v>875</v>
      </c>
      <c r="H4" s="1669" t="s">
        <v>68</v>
      </c>
    </row>
    <row r="5" spans="1:8" ht="33.75" customHeight="1" thickBot="1" x14ac:dyDescent="0.3">
      <c r="A5" s="1664"/>
      <c r="B5" s="1666"/>
      <c r="C5" s="1668"/>
      <c r="D5" s="1662"/>
      <c r="E5" s="85" t="s">
        <v>71</v>
      </c>
      <c r="F5" s="85" t="s">
        <v>88</v>
      </c>
      <c r="G5" s="1662"/>
      <c r="H5" s="1670"/>
    </row>
    <row r="6" spans="1:8" x14ac:dyDescent="0.25">
      <c r="A6" s="637" t="s">
        <v>362</v>
      </c>
      <c r="B6" s="475" t="s">
        <v>150</v>
      </c>
      <c r="C6" s="642"/>
      <c r="D6" s="634">
        <f>D36</f>
        <v>0</v>
      </c>
      <c r="E6" s="634">
        <v>49422890.780000001</v>
      </c>
      <c r="F6" s="634">
        <v>94923.27</v>
      </c>
      <c r="G6" s="634">
        <f>G36</f>
        <v>0</v>
      </c>
      <c r="H6" s="627">
        <f xml:space="preserve"> D6 + E6 + F6 + G6</f>
        <v>49517814.050000004</v>
      </c>
    </row>
    <row r="7" spans="1:8" ht="34.5" customHeight="1" x14ac:dyDescent="0.25">
      <c r="A7" s="638" t="s">
        <v>363</v>
      </c>
      <c r="B7" s="648" t="s">
        <v>598</v>
      </c>
      <c r="C7" s="643" t="s">
        <v>85</v>
      </c>
      <c r="D7" s="635"/>
      <c r="E7" s="610">
        <v>0</v>
      </c>
      <c r="F7" s="610">
        <v>0</v>
      </c>
      <c r="G7" s="635"/>
      <c r="H7" s="613">
        <f>D7+E7+F7+G7</f>
        <v>0</v>
      </c>
    </row>
    <row r="8" spans="1:8" ht="29.25" customHeight="1" x14ac:dyDescent="0.25">
      <c r="A8" s="638" t="s">
        <v>364</v>
      </c>
      <c r="B8" s="648" t="s">
        <v>599</v>
      </c>
      <c r="C8" s="643" t="s">
        <v>85</v>
      </c>
      <c r="D8" s="635"/>
      <c r="E8" s="610">
        <v>-106462.04</v>
      </c>
      <c r="F8" s="610">
        <v>0</v>
      </c>
      <c r="G8" s="635"/>
      <c r="H8" s="613">
        <f>D8+E8+F8+G8</f>
        <v>-106462.04</v>
      </c>
    </row>
    <row r="9" spans="1:8" x14ac:dyDescent="0.25">
      <c r="A9" s="638" t="s">
        <v>365</v>
      </c>
      <c r="B9" s="648" t="s">
        <v>876</v>
      </c>
      <c r="C9" s="643" t="s">
        <v>85</v>
      </c>
      <c r="D9" s="635"/>
      <c r="E9" s="610">
        <v>0</v>
      </c>
      <c r="F9" s="610">
        <v>0</v>
      </c>
      <c r="G9" s="635"/>
      <c r="H9" s="613">
        <f>D9+E9+F9+G9</f>
        <v>0</v>
      </c>
    </row>
    <row r="10" spans="1:8" ht="15.75" thickBot="1" x14ac:dyDescent="0.3">
      <c r="A10" s="639" t="s">
        <v>366</v>
      </c>
      <c r="B10" s="649" t="s">
        <v>877</v>
      </c>
      <c r="C10" s="644" t="s">
        <v>85</v>
      </c>
      <c r="D10" s="636"/>
      <c r="E10" s="615">
        <v>0</v>
      </c>
      <c r="F10" s="615">
        <v>0</v>
      </c>
      <c r="G10" s="636"/>
      <c r="H10" s="618">
        <f>D10+E10+F10+G10</f>
        <v>0</v>
      </c>
    </row>
    <row r="11" spans="1:8" ht="15.75" thickBot="1" x14ac:dyDescent="0.3">
      <c r="A11" s="640" t="s">
        <v>367</v>
      </c>
      <c r="B11" s="650" t="s">
        <v>86</v>
      </c>
      <c r="C11" s="645"/>
      <c r="D11" s="620">
        <f>SUM(D7:D10)</f>
        <v>0</v>
      </c>
      <c r="E11" s="620">
        <f>SUM(E6:E10)</f>
        <v>49316428.740000002</v>
      </c>
      <c r="F11" s="620">
        <f>SUM(F6:F10)</f>
        <v>94923.27</v>
      </c>
      <c r="G11" s="620">
        <f>SUM(G6:G10)</f>
        <v>0</v>
      </c>
      <c r="H11" s="621">
        <f>SUM(H6:H10)</f>
        <v>49411352.010000005</v>
      </c>
    </row>
    <row r="12" spans="1:8" x14ac:dyDescent="0.25">
      <c r="A12" s="641" t="s">
        <v>418</v>
      </c>
      <c r="B12" s="475"/>
      <c r="C12" s="646"/>
      <c r="D12" s="634"/>
      <c r="E12" s="634"/>
      <c r="F12" s="634"/>
      <c r="G12" s="634"/>
      <c r="H12" s="627"/>
    </row>
    <row r="13" spans="1:8" x14ac:dyDescent="0.25">
      <c r="A13" s="638" t="s">
        <v>368</v>
      </c>
      <c r="B13" s="651" t="s">
        <v>878</v>
      </c>
      <c r="C13" s="643"/>
      <c r="D13" s="610"/>
      <c r="E13" s="610"/>
      <c r="F13" s="610"/>
      <c r="G13" s="610"/>
      <c r="H13" s="613">
        <f>D13+E13+F13+G13</f>
        <v>0</v>
      </c>
    </row>
    <row r="14" spans="1:8" x14ac:dyDescent="0.25">
      <c r="A14" s="638" t="s">
        <v>369</v>
      </c>
      <c r="B14" s="651" t="s">
        <v>879</v>
      </c>
      <c r="C14" s="643"/>
      <c r="D14" s="610"/>
      <c r="E14" s="610"/>
      <c r="F14" s="610"/>
      <c r="G14" s="610"/>
      <c r="H14" s="613">
        <f>D14+E14+F14+G14</f>
        <v>0</v>
      </c>
    </row>
    <row r="15" spans="1:8" x14ac:dyDescent="0.25">
      <c r="A15" s="638" t="s">
        <v>370</v>
      </c>
      <c r="B15" s="651" t="s">
        <v>880</v>
      </c>
      <c r="C15" s="643" t="s">
        <v>19</v>
      </c>
      <c r="D15" s="610"/>
      <c r="E15" s="610"/>
      <c r="F15" s="610"/>
      <c r="G15" s="610"/>
      <c r="H15" s="613">
        <f>D15+E15+F15+G15</f>
        <v>0</v>
      </c>
    </row>
    <row r="16" spans="1:8" x14ac:dyDescent="0.25">
      <c r="A16" s="638" t="s">
        <v>371</v>
      </c>
      <c r="B16" s="651" t="s">
        <v>600</v>
      </c>
      <c r="C16" s="643"/>
      <c r="D16" s="610"/>
      <c r="E16" s="610">
        <f>'F2'!D35</f>
        <v>5251118.0900000036</v>
      </c>
      <c r="F16" s="610">
        <f>'F2'!E35</f>
        <v>-9020.9499999999534</v>
      </c>
      <c r="G16" s="610"/>
      <c r="H16" s="613">
        <f>E16+F16</f>
        <v>5242097.1400000034</v>
      </c>
    </row>
    <row r="17" spans="1:8" ht="15.75" thickBot="1" x14ac:dyDescent="0.3">
      <c r="A17" s="639" t="s">
        <v>361</v>
      </c>
      <c r="B17" s="652" t="s">
        <v>601</v>
      </c>
      <c r="C17" s="644"/>
      <c r="D17" s="615"/>
      <c r="E17" s="615"/>
      <c r="F17" s="615"/>
      <c r="G17" s="615"/>
      <c r="H17" s="618">
        <f>D17+E17+F17+G17</f>
        <v>0</v>
      </c>
    </row>
    <row r="18" spans="1:8" ht="21.75" customHeight="1" thickBot="1" x14ac:dyDescent="0.3">
      <c r="A18" s="640" t="s">
        <v>372</v>
      </c>
      <c r="B18" s="650" t="s">
        <v>417</v>
      </c>
      <c r="C18" s="647"/>
      <c r="D18" s="620">
        <f>D17+D16+D15+D14+D13+D11</f>
        <v>0</v>
      </c>
      <c r="E18" s="620">
        <f>E17+E16+E15+E14+E13+E11</f>
        <v>54567546.830000006</v>
      </c>
      <c r="F18" s="620">
        <f>F17+F16+F15+F14+F13+F11</f>
        <v>85902.320000000051</v>
      </c>
      <c r="G18" s="620">
        <f>G17+G16+G15+G14+G13+G11</f>
        <v>0</v>
      </c>
      <c r="H18" s="621">
        <f>H17+H16+H15+H14+H13+H11</f>
        <v>54653449.150000006</v>
      </c>
    </row>
    <row r="19" spans="1:8" ht="26.25" customHeight="1" x14ac:dyDescent="0.25">
      <c r="A19" s="382"/>
      <c r="B19" s="383"/>
      <c r="C19" s="384"/>
      <c r="D19" s="439"/>
      <c r="E19" s="439"/>
      <c r="F19" s="439"/>
      <c r="G19" s="439"/>
      <c r="H19" s="439"/>
    </row>
    <row r="20" spans="1:8" ht="15.75" x14ac:dyDescent="0.3">
      <c r="A20" s="385"/>
      <c r="B20" s="56"/>
      <c r="C20" s="78"/>
      <c r="D20" s="439"/>
      <c r="E20" s="439"/>
      <c r="F20" s="439"/>
      <c r="G20" s="439"/>
      <c r="H20" s="439"/>
    </row>
    <row r="21" spans="1:8" ht="16.5" thickBot="1" x14ac:dyDescent="0.35">
      <c r="A21" s="386"/>
      <c r="B21" s="387" t="s">
        <v>602</v>
      </c>
      <c r="C21" s="78"/>
      <c r="D21" s="439"/>
      <c r="E21" s="439"/>
      <c r="F21" s="439"/>
      <c r="G21" s="439"/>
      <c r="H21" s="439"/>
    </row>
    <row r="22" spans="1:8" x14ac:dyDescent="0.25">
      <c r="A22" s="1663" t="s">
        <v>396</v>
      </c>
      <c r="B22" s="1665" t="s">
        <v>268</v>
      </c>
      <c r="C22" s="1667" t="s">
        <v>1016</v>
      </c>
      <c r="D22" s="1661" t="s">
        <v>874</v>
      </c>
      <c r="E22" s="1661" t="s">
        <v>66</v>
      </c>
      <c r="F22" s="1661"/>
      <c r="G22" s="1661" t="s">
        <v>875</v>
      </c>
      <c r="H22" s="1669" t="s">
        <v>68</v>
      </c>
    </row>
    <row r="23" spans="1:8" ht="26.25" thickBot="1" x14ac:dyDescent="0.3">
      <c r="A23" s="1664"/>
      <c r="B23" s="1666"/>
      <c r="C23" s="1668"/>
      <c r="D23" s="1662"/>
      <c r="E23" s="85" t="s">
        <v>71</v>
      </c>
      <c r="F23" s="85" t="s">
        <v>88</v>
      </c>
      <c r="G23" s="1662"/>
      <c r="H23" s="1670"/>
    </row>
    <row r="24" spans="1:8" x14ac:dyDescent="0.25">
      <c r="A24" s="637" t="s">
        <v>362</v>
      </c>
      <c r="B24" s="475" t="s">
        <v>150</v>
      </c>
      <c r="C24" s="642"/>
      <c r="D24" s="634"/>
      <c r="E24" s="610">
        <v>44075816.560000002</v>
      </c>
      <c r="F24" s="610">
        <v>58905.64</v>
      </c>
      <c r="G24" s="634"/>
      <c r="H24" s="627">
        <f>D24+E24+F24+G24</f>
        <v>44134722.200000003</v>
      </c>
    </row>
    <row r="25" spans="1:8" x14ac:dyDescent="0.25">
      <c r="A25" s="638" t="s">
        <v>363</v>
      </c>
      <c r="B25" s="648" t="s">
        <v>598</v>
      </c>
      <c r="C25" s="643" t="s">
        <v>85</v>
      </c>
      <c r="D25" s="635"/>
      <c r="E25" s="610">
        <v>0</v>
      </c>
      <c r="F25" s="610">
        <v>0</v>
      </c>
      <c r="G25" s="635"/>
      <c r="H25" s="613">
        <f>D25+E25+F25+G25</f>
        <v>0</v>
      </c>
    </row>
    <row r="26" spans="1:8" ht="30" x14ac:dyDescent="0.25">
      <c r="A26" s="638" t="s">
        <v>364</v>
      </c>
      <c r="B26" s="648" t="s">
        <v>599</v>
      </c>
      <c r="C26" s="643" t="s">
        <v>85</v>
      </c>
      <c r="D26" s="635"/>
      <c r="E26" s="610">
        <v>0</v>
      </c>
      <c r="F26" s="610">
        <v>0</v>
      </c>
      <c r="G26" s="635"/>
      <c r="H26" s="613">
        <f>D26+E26+F26+G26</f>
        <v>0</v>
      </c>
    </row>
    <row r="27" spans="1:8" x14ac:dyDescent="0.25">
      <c r="A27" s="638" t="s">
        <v>365</v>
      </c>
      <c r="B27" s="648" t="s">
        <v>876</v>
      </c>
      <c r="C27" s="643" t="s">
        <v>85</v>
      </c>
      <c r="D27" s="635"/>
      <c r="E27" s="610"/>
      <c r="F27" s="610"/>
      <c r="G27" s="635"/>
      <c r="H27" s="613">
        <f>D27+E27+F27+G27</f>
        <v>0</v>
      </c>
    </row>
    <row r="28" spans="1:8" ht="15.75" thickBot="1" x14ac:dyDescent="0.3">
      <c r="A28" s="639" t="s">
        <v>366</v>
      </c>
      <c r="B28" s="649" t="s">
        <v>877</v>
      </c>
      <c r="C28" s="644" t="s">
        <v>85</v>
      </c>
      <c r="D28" s="636"/>
      <c r="E28" s="615"/>
      <c r="F28" s="615"/>
      <c r="G28" s="636"/>
      <c r="H28" s="618">
        <f>D28+E28+F28+G28</f>
        <v>0</v>
      </c>
    </row>
    <row r="29" spans="1:8" ht="15.75" thickBot="1" x14ac:dyDescent="0.3">
      <c r="A29" s="640" t="s">
        <v>367</v>
      </c>
      <c r="B29" s="650" t="s">
        <v>86</v>
      </c>
      <c r="C29" s="645"/>
      <c r="D29" s="620">
        <f>SUM(D24:D28)</f>
        <v>0</v>
      </c>
      <c r="E29" s="620">
        <f>SUM(E24:E28)</f>
        <v>44075816.560000002</v>
      </c>
      <c r="F29" s="620">
        <f>SUM(F24:F28)</f>
        <v>58905.64</v>
      </c>
      <c r="G29" s="620">
        <f>SUM(G24:G28)</f>
        <v>0</v>
      </c>
      <c r="H29" s="621">
        <f>SUM(H24:H28)</f>
        <v>44134722.200000003</v>
      </c>
    </row>
    <row r="30" spans="1:8" x14ac:dyDescent="0.25">
      <c r="A30" s="641" t="s">
        <v>418</v>
      </c>
      <c r="B30" s="475"/>
      <c r="C30" s="646"/>
      <c r="D30" s="634"/>
      <c r="E30" s="634"/>
      <c r="F30" s="634"/>
      <c r="G30" s="634"/>
      <c r="H30" s="627"/>
    </row>
    <row r="31" spans="1:8" x14ac:dyDescent="0.25">
      <c r="A31" s="638" t="s">
        <v>368</v>
      </c>
      <c r="B31" s="651" t="s">
        <v>881</v>
      </c>
      <c r="C31" s="643"/>
      <c r="D31" s="610"/>
      <c r="E31" s="610"/>
      <c r="F31" s="610"/>
      <c r="G31" s="610"/>
      <c r="H31" s="613">
        <f>D31+E31+F31+G31</f>
        <v>0</v>
      </c>
    </row>
    <row r="32" spans="1:8" x14ac:dyDescent="0.25">
      <c r="A32" s="638" t="s">
        <v>369</v>
      </c>
      <c r="B32" s="651" t="s">
        <v>879</v>
      </c>
      <c r="C32" s="643"/>
      <c r="D32" s="610"/>
      <c r="E32" s="610"/>
      <c r="F32" s="610"/>
      <c r="G32" s="610"/>
      <c r="H32" s="613">
        <f>D32+E32+F32+G32</f>
        <v>0</v>
      </c>
    </row>
    <row r="33" spans="1:8" x14ac:dyDescent="0.25">
      <c r="A33" s="638" t="s">
        <v>370</v>
      </c>
      <c r="B33" s="651" t="s">
        <v>880</v>
      </c>
      <c r="C33" s="643" t="s">
        <v>19</v>
      </c>
      <c r="D33" s="610"/>
      <c r="E33" s="610"/>
      <c r="F33" s="610"/>
      <c r="G33" s="610"/>
      <c r="H33" s="613">
        <f>D33+E33+F33+G33</f>
        <v>0</v>
      </c>
    </row>
    <row r="34" spans="1:8" x14ac:dyDescent="0.25">
      <c r="A34" s="638" t="s">
        <v>371</v>
      </c>
      <c r="B34" s="651" t="s">
        <v>600</v>
      </c>
      <c r="C34" s="643"/>
      <c r="D34" s="610"/>
      <c r="E34" s="610">
        <v>5347074.22</v>
      </c>
      <c r="F34" s="610">
        <v>36017.630000000099</v>
      </c>
      <c r="G34" s="610"/>
      <c r="H34" s="613">
        <f>D34+E34+F34+G34</f>
        <v>5383091.8499999996</v>
      </c>
    </row>
    <row r="35" spans="1:8" ht="15.75" thickBot="1" x14ac:dyDescent="0.3">
      <c r="A35" s="639" t="s">
        <v>361</v>
      </c>
      <c r="B35" s="652" t="s">
        <v>601</v>
      </c>
      <c r="C35" s="644"/>
      <c r="D35" s="615"/>
      <c r="E35" s="615"/>
      <c r="F35" s="615"/>
      <c r="G35" s="615"/>
      <c r="H35" s="618">
        <f>D35+E35+F35+G35</f>
        <v>0</v>
      </c>
    </row>
    <row r="36" spans="1:8" ht="15.75" thickBot="1" x14ac:dyDescent="0.3">
      <c r="A36" s="640" t="s">
        <v>372</v>
      </c>
      <c r="B36" s="650" t="s">
        <v>417</v>
      </c>
      <c r="C36" s="647"/>
      <c r="D36" s="620">
        <f>SUM(D31:D35)+D29</f>
        <v>0</v>
      </c>
      <c r="E36" s="620">
        <f>SUM(E31:E35)+E29</f>
        <v>49422890.780000001</v>
      </c>
      <c r="F36" s="620">
        <f>SUM(F31:F35)+F29</f>
        <v>94923.270000000106</v>
      </c>
      <c r="G36" s="620">
        <f>SUM(G31:G35)+G29</f>
        <v>0</v>
      </c>
      <c r="H36" s="621">
        <f>SUM(H31:H35)+H29</f>
        <v>49517814.050000004</v>
      </c>
    </row>
    <row r="37" spans="1:8" x14ac:dyDescent="0.25">
      <c r="A37" s="279"/>
      <c r="B37" s="388"/>
      <c r="C37" s="389"/>
      <c r="D37" s="343"/>
      <c r="E37" s="343"/>
      <c r="F37" s="343"/>
      <c r="G37" s="343"/>
      <c r="H37" s="343"/>
    </row>
    <row r="38" spans="1:8" x14ac:dyDescent="0.25">
      <c r="A38" s="390"/>
      <c r="B38" s="75" t="s">
        <v>882</v>
      </c>
      <c r="C38" s="342"/>
      <c r="D38" s="1"/>
      <c r="E38" s="1"/>
      <c r="F38" s="1"/>
      <c r="G38" s="1"/>
      <c r="H38" s="1"/>
    </row>
    <row r="39" spans="1:8" x14ac:dyDescent="0.25">
      <c r="A39" s="390"/>
      <c r="B39" s="1"/>
      <c r="C39" s="342"/>
      <c r="D39" s="1"/>
      <c r="E39" s="1"/>
      <c r="F39" s="1"/>
      <c r="G39" s="1"/>
      <c r="H39" s="1"/>
    </row>
    <row r="40" spans="1:8" x14ac:dyDescent="0.25">
      <c r="A40" s="391" t="s">
        <v>603</v>
      </c>
      <c r="B40" s="1"/>
      <c r="C40" s="342"/>
      <c r="D40" s="1"/>
      <c r="E40" s="1"/>
      <c r="F40" s="1"/>
      <c r="G40" s="1"/>
      <c r="H40" s="1"/>
    </row>
    <row r="41" spans="1:8" x14ac:dyDescent="0.25">
      <c r="A41" s="392"/>
      <c r="B41" s="92" t="s">
        <v>604</v>
      </c>
      <c r="C41" s="342"/>
      <c r="D41" s="1"/>
      <c r="E41" s="1"/>
      <c r="F41" s="1"/>
      <c r="G41" s="1"/>
      <c r="H41" s="1"/>
    </row>
    <row r="42" spans="1:8" ht="25.5" x14ac:dyDescent="0.25">
      <c r="A42" s="392"/>
      <c r="B42" s="109" t="s">
        <v>605</v>
      </c>
      <c r="C42" s="342"/>
      <c r="D42" s="1"/>
      <c r="E42" s="1"/>
      <c r="F42" s="1"/>
      <c r="G42" s="1"/>
      <c r="H42" s="1"/>
    </row>
    <row r="43" spans="1:8" x14ac:dyDescent="0.25">
      <c r="A43" s="392"/>
      <c r="B43" s="92" t="s">
        <v>606</v>
      </c>
      <c r="C43" s="342"/>
      <c r="D43" s="1"/>
      <c r="E43" s="1"/>
      <c r="F43" s="1"/>
      <c r="G43" s="1"/>
      <c r="H43" s="1"/>
    </row>
  </sheetData>
  <mergeCells count="15">
    <mergeCell ref="H4:H5"/>
    <mergeCell ref="A22:A23"/>
    <mergeCell ref="B22:B23"/>
    <mergeCell ref="C22:C23"/>
    <mergeCell ref="D22:D23"/>
    <mergeCell ref="E22:F22"/>
    <mergeCell ref="G22:G23"/>
    <mergeCell ref="H22:H23"/>
    <mergeCell ref="A1:F1"/>
    <mergeCell ref="G4:G5"/>
    <mergeCell ref="A4:A5"/>
    <mergeCell ref="B4:B5"/>
    <mergeCell ref="C4:C5"/>
    <mergeCell ref="D4:D5"/>
    <mergeCell ref="E4:F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35"/>
  <sheetViews>
    <sheetView zoomScaleNormal="100" workbookViewId="0">
      <selection activeCell="E7" sqref="E7"/>
    </sheetView>
  </sheetViews>
  <sheetFormatPr defaultColWidth="9.140625" defaultRowHeight="15" x14ac:dyDescent="0.25"/>
  <cols>
    <col min="1" max="1" width="11.7109375" style="1" customWidth="1"/>
    <col min="2" max="2" width="50.7109375" style="1" customWidth="1"/>
    <col min="3" max="3" width="13.42578125" style="1" customWidth="1"/>
    <col min="4" max="4" width="20" style="1" customWidth="1"/>
    <col min="5" max="5" width="18.7109375" style="1" customWidth="1"/>
    <col min="6" max="6" width="16.140625" style="1" customWidth="1"/>
    <col min="7" max="7" width="18.85546875" style="1" customWidth="1"/>
    <col min="8" max="16384" width="9.140625" style="1"/>
  </cols>
  <sheetData>
    <row r="1" spans="1:7" x14ac:dyDescent="0.25">
      <c r="A1" s="394"/>
      <c r="B1" s="1671"/>
      <c r="C1" s="1671"/>
      <c r="D1" s="1671"/>
      <c r="E1" s="1671"/>
      <c r="F1" s="1671"/>
      <c r="G1" s="1671"/>
    </row>
    <row r="2" spans="1:7" x14ac:dyDescent="0.25">
      <c r="A2" s="394"/>
      <c r="B2" s="1672" t="s">
        <v>123</v>
      </c>
      <c r="C2" s="1672"/>
      <c r="D2" s="1672"/>
      <c r="E2" s="1672"/>
      <c r="F2" s="1672"/>
      <c r="G2" s="1672"/>
    </row>
    <row r="3" spans="1:7" x14ac:dyDescent="0.25">
      <c r="A3" s="394"/>
      <c r="B3" s="75"/>
      <c r="C3" s="395"/>
      <c r="D3" s="75"/>
      <c r="E3" s="75"/>
      <c r="F3" s="75"/>
      <c r="G3" s="75"/>
    </row>
    <row r="4" spans="1:7" ht="15.75" thickBot="1" x14ac:dyDescent="0.3">
      <c r="A4" s="396"/>
      <c r="B4" s="313" t="s">
        <v>501</v>
      </c>
      <c r="C4" s="395"/>
      <c r="D4" s="75"/>
      <c r="E4" s="75"/>
      <c r="F4" s="75"/>
      <c r="G4" s="75"/>
    </row>
    <row r="5" spans="1:7" ht="45.75" customHeight="1" thickBot="1" x14ac:dyDescent="0.3">
      <c r="A5" s="349" t="s">
        <v>396</v>
      </c>
      <c r="B5" s="349" t="s">
        <v>268</v>
      </c>
      <c r="C5" s="316" t="s">
        <v>597</v>
      </c>
      <c r="D5" s="350" t="s">
        <v>411</v>
      </c>
      <c r="E5" s="350" t="s">
        <v>412</v>
      </c>
      <c r="F5" s="350" t="s">
        <v>124</v>
      </c>
      <c r="G5" s="350" t="s">
        <v>125</v>
      </c>
    </row>
    <row r="6" spans="1:7" ht="23.25" customHeight="1" thickBot="1" x14ac:dyDescent="0.3">
      <c r="A6" s="1673" t="s">
        <v>664</v>
      </c>
      <c r="B6" s="1674"/>
      <c r="C6" s="1674"/>
      <c r="D6" s="1674"/>
      <c r="E6" s="1674"/>
      <c r="F6" s="1674"/>
      <c r="G6" s="1675"/>
    </row>
    <row r="7" spans="1:7" ht="13.5" customHeight="1" x14ac:dyDescent="0.25">
      <c r="A7" s="673" t="s">
        <v>362</v>
      </c>
      <c r="B7" s="655" t="s">
        <v>90</v>
      </c>
      <c r="C7" s="674"/>
      <c r="D7" s="675">
        <f t="shared" ref="D7:D12" si="0">E7</f>
        <v>0</v>
      </c>
      <c r="E7" s="675"/>
      <c r="F7" s="675">
        <v>8473075.9499999993</v>
      </c>
      <c r="G7" s="676">
        <f>IF(E7&lt;&gt;0,F7/E7%,0)</f>
        <v>0</v>
      </c>
    </row>
    <row r="8" spans="1:7" ht="13.5" customHeight="1" x14ac:dyDescent="0.25">
      <c r="A8" s="653" t="s">
        <v>363</v>
      </c>
      <c r="B8" s="465" t="s">
        <v>92</v>
      </c>
      <c r="C8" s="654"/>
      <c r="D8" s="677">
        <f t="shared" si="0"/>
        <v>7619500</v>
      </c>
      <c r="E8" s="677">
        <v>7619500</v>
      </c>
      <c r="F8" s="677">
        <v>7185667.6399999997</v>
      </c>
      <c r="G8" s="613">
        <f t="shared" ref="G8:G13" si="1">IF(E8&lt;&gt;0,F8/E8%,0)</f>
        <v>94.306288339129864</v>
      </c>
    </row>
    <row r="9" spans="1:7" ht="13.5" customHeight="1" x14ac:dyDescent="0.25">
      <c r="A9" s="653" t="s">
        <v>364</v>
      </c>
      <c r="B9" s="465" t="s">
        <v>78</v>
      </c>
      <c r="C9" s="654"/>
      <c r="D9" s="677">
        <f t="shared" si="0"/>
        <v>597800</v>
      </c>
      <c r="E9" s="677">
        <v>597800</v>
      </c>
      <c r="F9" s="677">
        <v>619087.94999999995</v>
      </c>
      <c r="G9" s="613">
        <f t="shared" si="1"/>
        <v>103.56104884576781</v>
      </c>
    </row>
    <row r="10" spans="1:7" ht="13.5" customHeight="1" x14ac:dyDescent="0.25">
      <c r="A10" s="653" t="s">
        <v>365</v>
      </c>
      <c r="B10" s="465" t="s">
        <v>665</v>
      </c>
      <c r="C10" s="654"/>
      <c r="D10" s="677">
        <f t="shared" si="0"/>
        <v>84600</v>
      </c>
      <c r="E10" s="677">
        <v>84600</v>
      </c>
      <c r="F10" s="677">
        <v>99219.199999999997</v>
      </c>
      <c r="G10" s="613">
        <f t="shared" si="1"/>
        <v>117.28037825059101</v>
      </c>
    </row>
    <row r="11" spans="1:7" ht="13.5" customHeight="1" x14ac:dyDescent="0.25">
      <c r="A11" s="653" t="s">
        <v>366</v>
      </c>
      <c r="B11" s="465" t="s">
        <v>666</v>
      </c>
      <c r="C11" s="654"/>
      <c r="D11" s="677">
        <f t="shared" si="0"/>
        <v>1625700</v>
      </c>
      <c r="E11" s="677">
        <v>1625700</v>
      </c>
      <c r="F11" s="677">
        <v>0</v>
      </c>
      <c r="G11" s="613">
        <f t="shared" si="1"/>
        <v>0</v>
      </c>
    </row>
    <row r="12" spans="1:7" ht="13.5" customHeight="1" thickBot="1" x14ac:dyDescent="0.3">
      <c r="A12" s="664" t="s">
        <v>367</v>
      </c>
      <c r="B12" s="665" t="s">
        <v>126</v>
      </c>
      <c r="C12" s="666"/>
      <c r="D12" s="678">
        <f t="shared" si="0"/>
        <v>0</v>
      </c>
      <c r="E12" s="678">
        <v>0</v>
      </c>
      <c r="F12" s="678">
        <v>0</v>
      </c>
      <c r="G12" s="618">
        <f t="shared" si="1"/>
        <v>0</v>
      </c>
    </row>
    <row r="13" spans="1:7" ht="13.5" customHeight="1" thickBot="1" x14ac:dyDescent="0.3">
      <c r="A13" s="668" t="s">
        <v>368</v>
      </c>
      <c r="B13" s="304" t="s">
        <v>667</v>
      </c>
      <c r="C13" s="669"/>
      <c r="D13" s="620">
        <f>SUM(D7:D12)</f>
        <v>9927600</v>
      </c>
      <c r="E13" s="620">
        <f>SUM(E7:E12)</f>
        <v>9927600</v>
      </c>
      <c r="F13" s="620">
        <f>SUM(F7:F12)</f>
        <v>16377050.739999998</v>
      </c>
      <c r="G13" s="621">
        <f t="shared" si="1"/>
        <v>164.9648529352512</v>
      </c>
    </row>
    <row r="14" spans="1:7" ht="18.75" customHeight="1" thickBot="1" x14ac:dyDescent="0.3">
      <c r="A14" s="1677" t="s">
        <v>668</v>
      </c>
      <c r="B14" s="1678"/>
      <c r="C14" s="672"/>
      <c r="D14" s="777"/>
      <c r="E14" s="777"/>
      <c r="F14" s="777"/>
      <c r="G14" s="778"/>
    </row>
    <row r="15" spans="1:7" ht="13.5" customHeight="1" x14ac:dyDescent="0.25">
      <c r="A15" s="673" t="s">
        <v>369</v>
      </c>
      <c r="B15" s="655" t="s">
        <v>127</v>
      </c>
      <c r="C15" s="674"/>
      <c r="D15" s="675">
        <f>E15</f>
        <v>2676300</v>
      </c>
      <c r="E15" s="675">
        <v>2676300</v>
      </c>
      <c r="F15" s="675">
        <v>2636915.38</v>
      </c>
      <c r="G15" s="676">
        <f>IF(E15&lt;&gt;0,F15/E15%,0)</f>
        <v>98.528392930538431</v>
      </c>
    </row>
    <row r="16" spans="1:7" ht="13.5" customHeight="1" x14ac:dyDescent="0.25">
      <c r="A16" s="653" t="s">
        <v>370</v>
      </c>
      <c r="B16" s="465" t="s">
        <v>128</v>
      </c>
      <c r="C16" s="654"/>
      <c r="D16" s="677">
        <f t="shared" ref="D16:D24" si="2">E16</f>
        <v>1906413.6</v>
      </c>
      <c r="E16" s="677">
        <v>1906413.6</v>
      </c>
      <c r="F16" s="677">
        <v>1662609.56</v>
      </c>
      <c r="G16" s="613">
        <f t="shared" ref="G16:G25" si="3">IF(E16&lt;&gt;0,F16/E16%,0)</f>
        <v>87.211377426178657</v>
      </c>
    </row>
    <row r="17" spans="1:7" ht="13.5" customHeight="1" x14ac:dyDescent="0.25">
      <c r="A17" s="653" t="s">
        <v>371</v>
      </c>
      <c r="B17" s="465" t="s">
        <v>93</v>
      </c>
      <c r="C17" s="654"/>
      <c r="D17" s="677">
        <f t="shared" si="2"/>
        <v>25500</v>
      </c>
      <c r="E17" s="677">
        <v>25500</v>
      </c>
      <c r="F17" s="677">
        <v>25439</v>
      </c>
      <c r="G17" s="613">
        <f t="shared" si="3"/>
        <v>99.760784313725495</v>
      </c>
    </row>
    <row r="18" spans="1:7" ht="13.5" customHeight="1" x14ac:dyDescent="0.25">
      <c r="A18" s="653" t="s">
        <v>361</v>
      </c>
      <c r="B18" s="465" t="s">
        <v>129</v>
      </c>
      <c r="C18" s="654"/>
      <c r="D18" s="677">
        <f t="shared" si="2"/>
        <v>4776300</v>
      </c>
      <c r="E18" s="677">
        <v>4776300</v>
      </c>
      <c r="F18" s="677">
        <v>4637681.72</v>
      </c>
      <c r="G18" s="613">
        <f t="shared" si="3"/>
        <v>97.097789502334436</v>
      </c>
    </row>
    <row r="19" spans="1:7" ht="13.5" customHeight="1" x14ac:dyDescent="0.25">
      <c r="A19" s="653" t="s">
        <v>372</v>
      </c>
      <c r="B19" s="465" t="s">
        <v>92</v>
      </c>
      <c r="C19" s="654"/>
      <c r="D19" s="677">
        <f t="shared" si="2"/>
        <v>0</v>
      </c>
      <c r="E19" s="677">
        <v>0</v>
      </c>
      <c r="F19" s="677">
        <v>0</v>
      </c>
      <c r="G19" s="613">
        <f t="shared" si="3"/>
        <v>0</v>
      </c>
    </row>
    <row r="20" spans="1:7" ht="13.5" customHeight="1" x14ac:dyDescent="0.25">
      <c r="A20" s="653" t="s">
        <v>373</v>
      </c>
      <c r="B20" s="465" t="s">
        <v>98</v>
      </c>
      <c r="C20" s="654"/>
      <c r="D20" s="677">
        <f t="shared" si="2"/>
        <v>672600</v>
      </c>
      <c r="E20" s="677">
        <v>672600</v>
      </c>
      <c r="F20" s="677">
        <v>633507.35</v>
      </c>
      <c r="G20" s="613">
        <f t="shared" si="3"/>
        <v>94.187830805828128</v>
      </c>
    </row>
    <row r="21" spans="1:7" ht="13.5" customHeight="1" x14ac:dyDescent="0.25">
      <c r="A21" s="653" t="s">
        <v>374</v>
      </c>
      <c r="B21" s="465" t="s">
        <v>130</v>
      </c>
      <c r="C21" s="654"/>
      <c r="D21" s="677">
        <f t="shared" si="2"/>
        <v>401006.02</v>
      </c>
      <c r="E21" s="677">
        <v>401006.02</v>
      </c>
      <c r="F21" s="677">
        <v>378150.91</v>
      </c>
      <c r="G21" s="613">
        <f t="shared" si="3"/>
        <v>94.300556884407854</v>
      </c>
    </row>
    <row r="22" spans="1:7" ht="13.5" customHeight="1" x14ac:dyDescent="0.25">
      <c r="A22" s="653" t="s">
        <v>375</v>
      </c>
      <c r="B22" s="465" t="s">
        <v>131</v>
      </c>
      <c r="C22" s="654"/>
      <c r="D22" s="677">
        <f t="shared" si="2"/>
        <v>7757366.0499999998</v>
      </c>
      <c r="E22" s="677">
        <v>7757366.0499999998</v>
      </c>
      <c r="F22" s="677">
        <v>7055429.8200000003</v>
      </c>
      <c r="G22" s="613">
        <f t="shared" si="3"/>
        <v>90.9513586766993</v>
      </c>
    </row>
    <row r="23" spans="1:7" ht="13.5" customHeight="1" x14ac:dyDescent="0.25">
      <c r="A23" s="638" t="s">
        <v>376</v>
      </c>
      <c r="B23" s="658" t="s">
        <v>132</v>
      </c>
      <c r="C23" s="657"/>
      <c r="D23" s="610">
        <f t="shared" si="2"/>
        <v>0</v>
      </c>
      <c r="E23" s="610">
        <v>0</v>
      </c>
      <c r="F23" s="610">
        <v>0</v>
      </c>
      <c r="G23" s="613">
        <f t="shared" si="3"/>
        <v>0</v>
      </c>
    </row>
    <row r="24" spans="1:7" ht="13.5" customHeight="1" x14ac:dyDescent="0.25">
      <c r="A24" s="638" t="s">
        <v>377</v>
      </c>
      <c r="B24" s="658" t="s">
        <v>669</v>
      </c>
      <c r="C24" s="657"/>
      <c r="D24" s="610">
        <f t="shared" si="2"/>
        <v>52000</v>
      </c>
      <c r="E24" s="610">
        <v>52000</v>
      </c>
      <c r="F24" s="610">
        <v>51342</v>
      </c>
      <c r="G24" s="613">
        <f t="shared" si="3"/>
        <v>98.734615384615381</v>
      </c>
    </row>
    <row r="25" spans="1:7" ht="13.5" customHeight="1" thickBot="1" x14ac:dyDescent="0.3">
      <c r="A25" s="660" t="s">
        <v>378</v>
      </c>
      <c r="B25" s="656" t="s">
        <v>670</v>
      </c>
      <c r="C25" s="661"/>
      <c r="D25" s="779">
        <f>SUM(D15:D24)</f>
        <v>18267485.669999998</v>
      </c>
      <c r="E25" s="779">
        <f>SUM(E15:E24)</f>
        <v>18267485.669999998</v>
      </c>
      <c r="F25" s="779">
        <f>SUM(F15:F24)</f>
        <v>17081075.740000002</v>
      </c>
      <c r="G25" s="631">
        <f t="shared" si="3"/>
        <v>93.505346321697729</v>
      </c>
    </row>
    <row r="26" spans="1:7" ht="13.5" customHeight="1" thickBot="1" x14ac:dyDescent="0.3">
      <c r="A26" s="61"/>
      <c r="B26" s="61"/>
      <c r="C26" s="61"/>
      <c r="D26" s="780"/>
      <c r="E26" s="780"/>
      <c r="F26" s="780"/>
      <c r="G26" s="780"/>
    </row>
    <row r="27" spans="1:7" ht="13.5" customHeight="1" thickBot="1" x14ac:dyDescent="0.3">
      <c r="A27" s="633" t="s">
        <v>379</v>
      </c>
      <c r="B27" s="662" t="s">
        <v>671</v>
      </c>
      <c r="C27" s="663" t="s">
        <v>133</v>
      </c>
      <c r="D27" s="620"/>
      <c r="E27" s="624"/>
      <c r="F27" s="624">
        <v>704025</v>
      </c>
      <c r="G27" s="621"/>
    </row>
    <row r="28" spans="1:7" x14ac:dyDescent="0.25">
      <c r="A28" s="75"/>
      <c r="B28" s="75"/>
      <c r="C28" s="395"/>
      <c r="D28" s="75"/>
      <c r="E28" s="75"/>
      <c r="F28" s="75"/>
      <c r="G28" s="75"/>
    </row>
    <row r="29" spans="1:7" x14ac:dyDescent="0.25">
      <c r="A29" s="75"/>
      <c r="B29" s="75"/>
      <c r="C29" s="395"/>
      <c r="D29" s="75"/>
      <c r="E29" s="75"/>
      <c r="F29" s="75"/>
      <c r="G29" s="75"/>
    </row>
    <row r="30" spans="1:7" x14ac:dyDescent="0.25">
      <c r="A30" s="75"/>
      <c r="B30" s="1676" t="s">
        <v>672</v>
      </c>
      <c r="C30" s="1676"/>
      <c r="D30" s="1676"/>
      <c r="E30" s="1676"/>
      <c r="F30" s="1676"/>
      <c r="G30" s="1676"/>
    </row>
    <row r="31" spans="1:7" x14ac:dyDescent="0.25">
      <c r="A31" s="75"/>
      <c r="B31" s="75"/>
      <c r="C31" s="75"/>
      <c r="D31" s="75"/>
      <c r="E31" s="75"/>
      <c r="F31" s="75"/>
      <c r="G31" s="75"/>
    </row>
    <row r="32" spans="1:7" x14ac:dyDescent="0.25">
      <c r="A32" s="398" t="s">
        <v>603</v>
      </c>
      <c r="B32" s="75"/>
      <c r="C32" s="75"/>
      <c r="D32" s="75"/>
      <c r="E32" s="75"/>
      <c r="F32" s="75"/>
      <c r="G32" s="75"/>
    </row>
    <row r="33" spans="1:7" x14ac:dyDescent="0.25">
      <c r="A33" s="75"/>
      <c r="B33" s="92" t="s">
        <v>604</v>
      </c>
      <c r="C33" s="395"/>
      <c r="D33" s="75"/>
      <c r="E33" s="75"/>
      <c r="F33" s="75"/>
      <c r="G33" s="75"/>
    </row>
    <row r="34" spans="1:7" ht="48" customHeight="1" x14ac:dyDescent="0.25">
      <c r="A34" s="75"/>
      <c r="B34" s="109" t="s">
        <v>605</v>
      </c>
      <c r="C34" s="395"/>
      <c r="D34" s="75"/>
      <c r="E34" s="75"/>
      <c r="F34" s="75"/>
      <c r="G34" s="75"/>
    </row>
    <row r="35" spans="1:7" x14ac:dyDescent="0.25">
      <c r="A35" s="75"/>
      <c r="B35" s="92" t="s">
        <v>606</v>
      </c>
      <c r="C35" s="395"/>
      <c r="D35" s="75"/>
      <c r="E35" s="75"/>
      <c r="F35" s="75"/>
      <c r="G35" s="75"/>
    </row>
  </sheetData>
  <mergeCells count="5">
    <mergeCell ref="B1:G1"/>
    <mergeCell ref="B2:G2"/>
    <mergeCell ref="A6:G6"/>
    <mergeCell ref="B30:G30"/>
    <mergeCell ref="A14: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12"/>
  <sheetViews>
    <sheetView topLeftCell="A7" zoomScaleNormal="100" workbookViewId="0"/>
  </sheetViews>
  <sheetFormatPr defaultColWidth="9.140625" defaultRowHeight="18" x14ac:dyDescent="0.35"/>
  <cols>
    <col min="1" max="1" width="9.140625" style="134"/>
    <col min="2" max="2" width="16.5703125" style="134" customWidth="1"/>
    <col min="3" max="3" width="12" style="134" customWidth="1"/>
    <col min="4" max="4" width="13.5703125" style="134" customWidth="1"/>
    <col min="5" max="7" width="9.140625" style="134"/>
    <col min="8" max="8" width="50.28515625" style="134" customWidth="1"/>
    <col min="9" max="9" width="96.5703125" style="134" customWidth="1"/>
    <col min="10" max="16384" width="9.140625" style="134"/>
  </cols>
  <sheetData>
    <row r="1" spans="1:17" x14ac:dyDescent="0.35">
      <c r="A1" s="248"/>
      <c r="B1" s="257" t="s">
        <v>134</v>
      </c>
      <c r="C1" s="248"/>
      <c r="D1" s="248"/>
      <c r="E1" s="248"/>
      <c r="F1" s="248"/>
      <c r="G1" s="248"/>
      <c r="H1" s="248"/>
    </row>
    <row r="2" spans="1:17" x14ac:dyDescent="0.35">
      <c r="A2" s="248"/>
      <c r="B2" s="258"/>
      <c r="C2" s="248"/>
      <c r="D2" s="248"/>
      <c r="E2" s="248"/>
      <c r="F2" s="248"/>
      <c r="G2" s="248"/>
      <c r="H2" s="248"/>
    </row>
    <row r="3" spans="1:17" x14ac:dyDescent="0.35">
      <c r="A3" s="248"/>
      <c r="B3" s="1679" t="s">
        <v>696</v>
      </c>
      <c r="C3" s="1679"/>
      <c r="D3" s="1679"/>
      <c r="E3" s="1679"/>
      <c r="F3" s="1679"/>
      <c r="G3" s="1679"/>
      <c r="H3" s="1679"/>
    </row>
    <row r="4" spans="1:17" ht="18.75" thickBot="1" x14ac:dyDescent="0.4">
      <c r="A4" s="248"/>
      <c r="B4" s="259"/>
      <c r="C4" s="259"/>
      <c r="D4" s="259"/>
      <c r="E4" s="259"/>
      <c r="F4" s="259"/>
      <c r="G4" s="259"/>
      <c r="H4" s="259"/>
    </row>
    <row r="5" spans="1:17" ht="79.5" customHeight="1" x14ac:dyDescent="0.35">
      <c r="A5" s="679">
        <v>1</v>
      </c>
      <c r="B5" s="1680" t="s">
        <v>697</v>
      </c>
      <c r="C5" s="1681"/>
      <c r="D5" s="1681"/>
      <c r="E5" s="1681"/>
      <c r="F5" s="1681"/>
      <c r="G5" s="1681"/>
      <c r="H5" s="1682"/>
      <c r="I5" s="1707"/>
      <c r="J5" s="1708"/>
      <c r="K5" s="1708"/>
      <c r="L5" s="1708"/>
      <c r="M5" s="1708"/>
      <c r="N5" s="1708"/>
      <c r="O5" s="1708"/>
      <c r="P5" s="1708"/>
      <c r="Q5" s="1709"/>
    </row>
    <row r="6" spans="1:17" ht="42.6" customHeight="1" x14ac:dyDescent="0.35">
      <c r="A6" s="680">
        <v>2</v>
      </c>
      <c r="B6" s="1683" t="s">
        <v>698</v>
      </c>
      <c r="C6" s="1684"/>
      <c r="D6" s="1684"/>
      <c r="E6" s="1684"/>
      <c r="F6" s="1684"/>
      <c r="G6" s="1684"/>
      <c r="H6" s="1685"/>
      <c r="I6" s="1710"/>
      <c r="J6" s="1711"/>
      <c r="K6" s="1711"/>
      <c r="L6" s="1711"/>
      <c r="M6" s="1711"/>
      <c r="N6" s="1711"/>
      <c r="O6" s="1711"/>
      <c r="P6" s="1711"/>
      <c r="Q6" s="1712"/>
    </row>
    <row r="7" spans="1:17" ht="84" customHeight="1" x14ac:dyDescent="0.35">
      <c r="A7" s="680">
        <v>3</v>
      </c>
      <c r="B7" s="1686" t="s">
        <v>699</v>
      </c>
      <c r="C7" s="1687"/>
      <c r="D7" s="1687"/>
      <c r="E7" s="1687"/>
      <c r="F7" s="1687"/>
      <c r="G7" s="1687"/>
      <c r="H7" s="1688"/>
      <c r="I7" s="1710"/>
      <c r="J7" s="1711"/>
      <c r="K7" s="1711"/>
      <c r="L7" s="1711"/>
      <c r="M7" s="1711"/>
      <c r="N7" s="1711"/>
      <c r="O7" s="1711"/>
      <c r="P7" s="1711"/>
      <c r="Q7" s="1712"/>
    </row>
    <row r="8" spans="1:17" ht="68.25" customHeight="1" x14ac:dyDescent="0.35">
      <c r="A8" s="680">
        <v>4</v>
      </c>
      <c r="B8" s="1686" t="s">
        <v>700</v>
      </c>
      <c r="C8" s="1687"/>
      <c r="D8" s="1687"/>
      <c r="E8" s="1687"/>
      <c r="F8" s="1687"/>
      <c r="G8" s="1687"/>
      <c r="H8" s="1688"/>
      <c r="I8" s="1710"/>
      <c r="J8" s="1711"/>
      <c r="K8" s="1711"/>
      <c r="L8" s="1711"/>
      <c r="M8" s="1711"/>
      <c r="N8" s="1711"/>
      <c r="O8" s="1711"/>
      <c r="P8" s="1711"/>
      <c r="Q8" s="1712"/>
    </row>
    <row r="9" spans="1:17" ht="58.15" customHeight="1" x14ac:dyDescent="0.35">
      <c r="A9" s="680">
        <v>5</v>
      </c>
      <c r="B9" s="1695" t="s">
        <v>701</v>
      </c>
      <c r="C9" s="1696"/>
      <c r="D9" s="1696"/>
      <c r="E9" s="1696"/>
      <c r="F9" s="1696"/>
      <c r="G9" s="1696"/>
      <c r="H9" s="1697"/>
      <c r="I9" s="1713"/>
      <c r="J9" s="1714"/>
      <c r="K9" s="1714"/>
      <c r="L9" s="1714"/>
      <c r="M9" s="1714"/>
      <c r="N9" s="1714"/>
      <c r="O9" s="1714"/>
      <c r="P9" s="1714"/>
      <c r="Q9" s="1715"/>
    </row>
    <row r="10" spans="1:17" ht="58.15" customHeight="1" x14ac:dyDescent="0.35">
      <c r="A10" s="680">
        <v>6</v>
      </c>
      <c r="B10" s="1698" t="s">
        <v>702</v>
      </c>
      <c r="C10" s="1699"/>
      <c r="D10" s="1699"/>
      <c r="E10" s="1699"/>
      <c r="F10" s="1699"/>
      <c r="G10" s="1699"/>
      <c r="H10" s="1700"/>
      <c r="I10" s="1713"/>
      <c r="J10" s="1714"/>
      <c r="K10" s="1714"/>
      <c r="L10" s="1714"/>
      <c r="M10" s="1714"/>
      <c r="N10" s="1714"/>
      <c r="O10" s="1714"/>
      <c r="P10" s="1714"/>
      <c r="Q10" s="1715"/>
    </row>
    <row r="11" spans="1:17" ht="58.15" customHeight="1" x14ac:dyDescent="0.35">
      <c r="A11" s="680">
        <v>7</v>
      </c>
      <c r="B11" s="1689" t="s">
        <v>703</v>
      </c>
      <c r="C11" s="1690"/>
      <c r="D11" s="1690"/>
      <c r="E11" s="1690"/>
      <c r="F11" s="1690"/>
      <c r="G11" s="1690"/>
      <c r="H11" s="1691"/>
      <c r="I11" s="1701"/>
      <c r="J11" s="1702"/>
      <c r="K11" s="1702"/>
      <c r="L11" s="1702"/>
      <c r="M11" s="1702"/>
      <c r="N11" s="1702"/>
      <c r="O11" s="1702"/>
      <c r="P11" s="1702"/>
      <c r="Q11" s="1703"/>
    </row>
    <row r="12" spans="1:17" ht="69" customHeight="1" thickBot="1" x14ac:dyDescent="0.4">
      <c r="A12" s="681">
        <v>8</v>
      </c>
      <c r="B12" s="1692" t="s">
        <v>704</v>
      </c>
      <c r="C12" s="1693"/>
      <c r="D12" s="1693"/>
      <c r="E12" s="1693"/>
      <c r="F12" s="1693"/>
      <c r="G12" s="1693"/>
      <c r="H12" s="1694"/>
      <c r="I12" s="1704"/>
      <c r="J12" s="1705"/>
      <c r="K12" s="1705"/>
      <c r="L12" s="1705"/>
      <c r="M12" s="1705"/>
      <c r="N12" s="1705"/>
      <c r="O12" s="1705"/>
      <c r="P12" s="1705"/>
      <c r="Q12" s="1706"/>
    </row>
  </sheetData>
  <mergeCells count="17">
    <mergeCell ref="I5:Q5"/>
    <mergeCell ref="I7:Q7"/>
    <mergeCell ref="I8:Q8"/>
    <mergeCell ref="I9:Q9"/>
    <mergeCell ref="I10:Q10"/>
    <mergeCell ref="I6:Q6"/>
    <mergeCell ref="B12:H12"/>
    <mergeCell ref="B8:H8"/>
    <mergeCell ref="B9:H9"/>
    <mergeCell ref="B10:H10"/>
    <mergeCell ref="I11:Q11"/>
    <mergeCell ref="I12:Q12"/>
    <mergeCell ref="B3:H3"/>
    <mergeCell ref="B5:H5"/>
    <mergeCell ref="B6:H6"/>
    <mergeCell ref="B7:H7"/>
    <mergeCell ref="B11:H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Sheet1</vt:lpstr>
      <vt:lpstr>X1</vt:lpstr>
      <vt:lpstr>X2</vt:lpstr>
      <vt:lpstr>F1</vt:lpstr>
      <vt:lpstr>F2</vt:lpstr>
      <vt:lpstr>F3</vt:lpstr>
      <vt:lpstr>F4</vt:lpstr>
      <vt:lpstr>F5</vt:lpstr>
      <vt:lpstr>S1</vt:lpstr>
      <vt:lpstr>S2</vt:lpstr>
      <vt:lpstr>S2 (ა)</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შემოწმებები</vt:lpstr>
      <vt:lpstr>'S1'!_Hlk85057994</vt:lpstr>
      <vt:lpstr>'S13'!Print_Area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2023-04-19T04:40:29Z</dcterms:modified>
</cp:coreProperties>
</file>